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776" firstSheet="4" activeTab="5"/>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s>
  <definedNames>
    <definedName name="_xlnm._FilterDatabase" localSheetId="3" hidden="1">'02-2021公共本级支出功能 '!$A$6:$K$529</definedName>
    <definedName name="_xlnm._FilterDatabase" localSheetId="5" hidden="1">'04-2021公共转移支付分项目 '!$A$5:$A$6</definedName>
    <definedName name="_xlnm._FilterDatabase" localSheetId="14" hidden="1">'13-2022公共本级支出功能 '!$A$5:$D$433</definedName>
    <definedName name="_xlnm._FilterDatabase" localSheetId="18" hidden="1">'17-2022公共转移支付分项目'!$A$5:$A$81</definedName>
    <definedName name="_xlnm._FilterDatabase" localSheetId="20" hidden="1">'19-2022基金支出'!$A$5:$C$42</definedName>
    <definedName name="_xlnm._FilterDatabase" localSheetId="22" hidden="1">'21-2022基金转移支付分项目'!$A$5:$A$6</definedName>
    <definedName name="_xlnm._FilterDatabase" localSheetId="7" hidden="1">'6-2021基金支出'!$A$5:$D$60</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'!$A$1:$N$42</definedName>
    <definedName name="_xlnm.Print_Area" localSheetId="3">'02-2021公共本级支出功能 '!$B$1:$C$528</definedName>
    <definedName name="_xlnm.Print_Area" localSheetId="4">'03-2021公共转移支付分地区'!$A$1:$D$38</definedName>
    <definedName name="_xlnm.Print_Area" localSheetId="5">'04-2021公共转移支付分项目 '!$A$1:$B$31</definedName>
    <definedName name="_xlnm.Print_Area" localSheetId="11">'10-2021社保平衡'!$A$1:$L$17</definedName>
    <definedName name="_xlnm.Print_Area" localSheetId="13">'12-2022公共平衡'!$A$1:$F$41</definedName>
    <definedName name="_xlnm.Print_Area" localSheetId="15">'14-2022公共基本和项目 '!$A$1:$D$29</definedName>
    <definedName name="_xlnm.Print_Area" localSheetId="16">'15-2022公共本级基本支出'!$A$1:$B$35</definedName>
    <definedName name="_xlnm.Print_Area" localSheetId="17">'16-2022公共转移支付分地区'!$A$1:$D$35</definedName>
    <definedName name="_xlnm.Print_Area" localSheetId="18">'17-2022公共转移支付分项目'!$A$1:$B$19</definedName>
    <definedName name="_xlnm.Print_Area" localSheetId="20">'19-2022基金支出'!$B$1:$C$42</definedName>
    <definedName name="_xlnm.Print_Area" localSheetId="21">'20-2022基金转移支付分地区'!$A$1:$C$27</definedName>
    <definedName name="_xlnm.Print_Area" localSheetId="22">'21-2022基金转移支付分项目'!$A$1:$B$17</definedName>
    <definedName name="_xlnm.Print_Area" localSheetId="24">'23-2022社保平衡'!$A$1:$D$17</definedName>
    <definedName name="_xlnm.Print_Area" localSheetId="6">'5-2021基金平衡'!$A$1:$N$30</definedName>
    <definedName name="_xlnm.Print_Area" localSheetId="7">'6-2021基金支出'!$B$1:$C$60</definedName>
    <definedName name="_xlnm.Print_Area" localSheetId="8">'7-2021基金转移支付分地区'!$A$1:$C$38</definedName>
    <definedName name="_xlnm.Print_Area" localSheetId="9">'8-2021基金转移支付分项目 '!$A$1:$B$15</definedName>
    <definedName name="_xlnm.Print_Area" localSheetId="10">'9-2021国资平衡'!$A$1:$N$23</definedName>
    <definedName name="_xlnm.Print_Titles" localSheetId="2">'01-2021公共平衡 '!$2:$4</definedName>
    <definedName name="_xlnm.Print_Titles" localSheetId="3">'02-2021公共本级支出功能 '!$5:$5</definedName>
    <definedName name="_xlnm.Print_Titles" localSheetId="4">'03-2021公共转移支付分地区'!$2:$6</definedName>
    <definedName name="_xlnm.Print_Titles" localSheetId="5">'04-2021公共转移支付分项目 '!$2:$5</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'7-2021基金转移支付分地区'!$2:$6</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J19" authorId="0">
      <text>
        <r>
          <rPr>
            <b/>
            <sz val="9"/>
            <rFont val="宋体"/>
            <charset val="134"/>
          </rPr>
          <t>作者:</t>
        </r>
        <r>
          <rPr>
            <sz val="9"/>
            <rFont val="宋体"/>
            <charset val="134"/>
          </rPr>
          <t xml:space="preserve">
含结转4509，其中部门742，乡镇3767</t>
        </r>
      </text>
    </comment>
    <comment ref="K19" authorId="0">
      <text>
        <r>
          <rPr>
            <b/>
            <sz val="9"/>
            <rFont val="宋体"/>
            <charset val="134"/>
          </rPr>
          <t>作者:</t>
        </r>
        <r>
          <rPr>
            <sz val="9"/>
            <rFont val="宋体"/>
            <charset val="134"/>
          </rPr>
          <t xml:space="preserve">
含结转4509，其中部门742，乡镇3767</t>
        </r>
      </text>
    </comment>
  </commentList>
</comments>
</file>

<file path=xl/sharedStrings.xml><?xml version="1.0" encoding="utf-8"?>
<sst xmlns="http://schemas.openxmlformats.org/spreadsheetml/2006/main" count="1920" uniqueCount="1304">
  <si>
    <t>附件一（续）</t>
  </si>
  <si>
    <t>丰都县2021年预算执行情况和
2022年预算（草案）</t>
  </si>
  <si>
    <t>目    录</t>
  </si>
  <si>
    <t>一、2021年预算执行</t>
  </si>
  <si>
    <t>1、一般公共预算</t>
  </si>
  <si>
    <t>表1：2021年县级一般公共预算收支执行表</t>
  </si>
  <si>
    <t>表2：2021年县级一般公共预算本级支出执行表</t>
  </si>
  <si>
    <t>表3：2021年县级一般公共预算转移支付支出执行表（分地区）</t>
  </si>
  <si>
    <t>表4：2021年县级一般公共预算转移支付支出执行表（分项目）</t>
  </si>
  <si>
    <t>2、政府性基金预算</t>
  </si>
  <si>
    <t>表5：2021年县级政府性基金预算收支执行表</t>
  </si>
  <si>
    <t>表6：2021年县级政府性基金预算本级支出执行表</t>
  </si>
  <si>
    <t>表7：2021年县级政府性基金转移支付支出执行表（分地区）</t>
  </si>
  <si>
    <t>表8：2021年县级政府性基金转移支付支出执行表（分项目）</t>
  </si>
  <si>
    <t>3、国有资本经营预算</t>
  </si>
  <si>
    <t>表9：2021年县级国有资本经营预算收支执行表</t>
  </si>
  <si>
    <t>4、社会保险基金预算</t>
  </si>
  <si>
    <t>表10：2021年全县社会保险基金预算收支执行表</t>
  </si>
  <si>
    <t>表11：2021年全县社会保险基金预算结余执行表</t>
  </si>
  <si>
    <t>二、2022年预算安排</t>
  </si>
  <si>
    <t xml:space="preserve">表12：2022年县级一般公共预算收支预算表 </t>
  </si>
  <si>
    <t xml:space="preserve">表13：2022年县级一般公共预算本级支出预算表 </t>
  </si>
  <si>
    <t>表14：2022年县级一般公共预算本级支出预算表
     （按功能分类科目的基本支出和项目支出）</t>
  </si>
  <si>
    <t>表15：2022年县级一般公共预算本级基本支出预算表 
      （按经济分类科目）</t>
  </si>
  <si>
    <t>表16：2022年县级一般公共预算转移支付支出预算表（分地区）</t>
  </si>
  <si>
    <t>表17：2022年县级一般公共预算转移支付支出预算表（分项目）</t>
  </si>
  <si>
    <t xml:space="preserve">表18：2022年县级政府性基金预算收支预算表 </t>
  </si>
  <si>
    <t xml:space="preserve">表19：2022年县级政府性基金预算本级支出预算表 </t>
  </si>
  <si>
    <t>表20：2022年县级政府性基金预算转移支付支出预算表（分地区）</t>
  </si>
  <si>
    <t>表21：2022年县级政府性基金预算转移支付支出预算表（分项目）</t>
  </si>
  <si>
    <t xml:space="preserve">表22：2022年县级国有资本经营预算收支预算表 </t>
  </si>
  <si>
    <t>表23：2022年全县社会保险基金预算收支预算表</t>
  </si>
  <si>
    <t>表24：2022年全县社会保险基金预算结余预算表</t>
  </si>
  <si>
    <t>表1</t>
  </si>
  <si>
    <t>2021年县级一般公共预算收支执行表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</si>
  <si>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</si>
  <si>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</si>
  <si>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</si>
  <si>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</si>
  <si>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</si>
  <si>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</si>
  <si>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</si>
  <si>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</si>
  <si>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</si>
  <si>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</si>
  <si>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</si>
  <si>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</si>
  <si>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</si>
  <si>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</si>
  <si>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</si>
  <si>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</si>
  <si>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</si>
  <si>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</si>
  <si>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</si>
  <si>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</si>
  <si>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</si>
  <si>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</si>
  <si>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</si>
  <si>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</si>
  <si>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</si>
  <si>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</si>
  <si>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</si>
  <si>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</si>
  <si>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</si>
  <si>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</si>
  <si>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</si>
  <si>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</si>
  <si>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</si>
  <si>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</si>
  <si>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</si>
  <si>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</si>
  <si>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</si>
  <si>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</si>
  <si>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</si>
  <si>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</si>
  <si>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</si>
  <si>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</si>
  <si>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</si>
  <si>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</si>
  <si>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</si>
  <si>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</si>
  <si>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</si>
  <si>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</si>
  <si>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</si>
  <si>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</si>
  <si>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</si>
  <si>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</si>
  <si>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</si>
  <si>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</si>
  <si>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</si>
  <si>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</si>
  <si>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</si>
  <si>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</si>
  <si>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</si>
  <si>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</si>
  <si>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</si>
  <si>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</si>
  <si>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t>
  </si>
  <si>
    <t>转移性支出合计</t>
  </si>
  <si>
    <t>一、上级补助收入</t>
  </si>
  <si>
    <t>一、上解上级支出</t>
  </si>
  <si>
    <t>二、乡镇上解收入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</si>
  <si>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</si>
  <si>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</si>
  <si>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</si>
  <si>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</si>
  <si>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</si>
  <si>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</si>
  <si>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地方政府其他一般债务还本支出</t>
  </si>
  <si>
    <t xml:space="preserve">    地方政府债券收入(新增）</t>
  </si>
  <si>
    <t xml:space="preserve">    地方政府向国际组织借款还本支出</t>
  </si>
  <si>
    <t xml:space="preserve">    地方政府债券收入(再融资）</t>
  </si>
  <si>
    <t>四、安排预算稳定调节基金</t>
  </si>
  <si>
    <t xml:space="preserve">    地方政府外债借款收入</t>
  </si>
  <si>
    <t>五、结转下年</t>
  </si>
  <si>
    <t>六、上年结转</t>
  </si>
  <si>
    <t>注：1.本表直观反映2021年一般公共预算收入与支出的平衡关系。
    2.收入总计（本级收入合计+转移性收入合计）=支出总计（本级支出合计+转移性支出合计）。
    3.调整预算数是指根据预算法规定，经市人大常委会审查批准对年初预算进行调整后形成的预算数，下同。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5.其他税收包括印花税、契税、耕地占用税、土地增值税、城镇土地使用税等零星税收，主要来源于市级重点税源。</t>
  </si>
  <si>
    <t>表2</t>
  </si>
  <si>
    <t>2021年县级一般公共预算本级支出执行表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</si>
  <si>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</si>
  <si>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</si>
  <si>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</si>
  <si>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</si>
  <si>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</si>
  <si>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人大会议</t>
  </si>
  <si>
    <t xml:space="preserve">      人大代表履职能力提升</t>
  </si>
  <si>
    <t xml:space="preserve">      代表工作</t>
  </si>
  <si>
    <t xml:space="preserve">      事业运行</t>
  </si>
  <si>
    <t xml:space="preserve">      其他人大事务支出</t>
  </si>
  <si>
    <t xml:space="preserve">    政协事务</t>
  </si>
  <si>
    <t xml:space="preserve">      政协会议</t>
  </si>
  <si>
    <t xml:space="preserve">      委员视察</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</si>
  <si>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</si>
  <si>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</si>
  <si>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</si>
  <si>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</si>
  <si>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</si>
  <si>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</si>
  <si>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社会事业发展规划</t>
  </si>
  <si>
    <t xml:space="preserve">      物价管理</t>
  </si>
  <si>
    <t xml:space="preserve">      其他发展与改革事务支出</t>
  </si>
  <si>
    <t xml:space="preserve">    统计信息事务</t>
  </si>
  <si>
    <t xml:space="preserve">      统计管理</t>
  </si>
  <si>
    <t xml:space="preserve">      专项普查活动</t>
  </si>
  <si>
    <t xml:space="preserve">      统计抽样调查</t>
  </si>
  <si>
    <t xml:space="preserve">      其他统计信息事务支出</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</si>
  <si>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</si>
  <si>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</si>
  <si>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</si>
  <si>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</si>
  <si>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</si>
  <si>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</si>
  <si>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纪检监察事务</t>
  </si>
  <si>
    <t xml:space="preserve">      其他纪检监察事务支出</t>
  </si>
  <si>
    <t xml:space="preserve">    商贸事务</t>
  </si>
  <si>
    <t xml:space="preserve">      招商引资</t>
  </si>
  <si>
    <t xml:space="preserve">      其他商贸事务支出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</si>
  <si>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</si>
  <si>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</si>
  <si>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</si>
  <si>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</si>
  <si>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</si>
  <si>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</si>
  <si>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一般行政管理事务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</si>
  <si>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</si>
  <si>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</si>
  <si>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</si>
  <si>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</si>
  <si>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</si>
  <si>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</si>
  <si>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</si>
  <si>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</si>
  <si>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</si>
  <si>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</si>
  <si>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</si>
  <si>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</si>
  <si>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</si>
  <si>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</si>
  <si>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市场秩序执法</t>
  </si>
  <si>
    <t xml:space="preserve">      药品事务</t>
  </si>
  <si>
    <t xml:space="preserve">      医疗器械事务</t>
  </si>
  <si>
    <t xml:space="preserve">      化妆品事务</t>
  </si>
  <si>
    <t xml:space="preserve">      食品安全监管</t>
  </si>
  <si>
    <t xml:space="preserve">      其他市场监督管理事务</t>
  </si>
  <si>
    <t xml:space="preserve">    其他一般公共服务支出</t>
  </si>
  <si>
    <t xml:space="preserve">      其他一般公共服务支出</t>
  </si>
  <si>
    <t xml:space="preserve">  国防支出</t>
  </si>
  <si>
    <t xml:space="preserve">    国防动员</t>
  </si>
  <si>
    <t xml:space="preserve">      兵役征集</t>
  </si>
  <si>
    <t xml:space="preserve">    其他国防支出</t>
  </si>
  <si>
    <t xml:space="preserve">      其他国防支出</t>
  </si>
  <si>
    <t xml:space="preserve">  公共安全支出</t>
  </si>
  <si>
    <t xml:space="preserve">    武装警察部队</t>
  </si>
  <si>
    <t xml:space="preserve">      其他武装警察部队支出</t>
  </si>
  <si>
    <t xml:space="preserve">    公安</t>
  </si>
  <si>
    <t xml:space="preserve">      信息化建设</t>
  </si>
  <si>
    <t xml:space="preserve">      执法办案</t>
  </si>
  <si>
    <t xml:space="preserve">      其他公安支出</t>
  </si>
  <si>
    <t xml:space="preserve">    国家安全</t>
  </si>
  <si>
    <t xml:space="preserve">      其他国家安全支出</t>
  </si>
  <si>
    <t xml:space="preserve">    司法</t>
  </si>
  <si>
    <t xml:space="preserve">      基层司法业务</t>
  </si>
  <si>
    <t xml:space="preserve">      公共法律服务</t>
  </si>
  <si>
    <t xml:space="preserve">      社区矫正</t>
  </si>
  <si>
    <t xml:space="preserve">      其他司法支出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</si>
  <si>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</si>
  <si>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</si>
  <si>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</si>
  <si>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</si>
  <si>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</si>
  <si>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</si>
  <si>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</si>
  <si>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</si>
  <si>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</si>
  <si>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</si>
  <si>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</si>
  <si>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</si>
  <si>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</si>
  <si>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</si>
  <si>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技校教育</t>
  </si>
  <si>
    <t xml:space="preserve">      其他职业教育支出</t>
  </si>
  <si>
    <t xml:space="preserve">    特殊教育</t>
  </si>
  <si>
    <t xml:space="preserve">      特殊学校教育</t>
  </si>
  <si>
    <t xml:space="preserve">      其他特殊教育支出</t>
  </si>
  <si>
    <t xml:space="preserve">    进修及培训</t>
  </si>
  <si>
    <t xml:space="preserve">      教师进修</t>
  </si>
  <si>
    <t xml:space="preserve">      干部教育</t>
  </si>
  <si>
    <t xml:space="preserve">    其他教育支出</t>
  </si>
  <si>
    <t xml:space="preserve">      其他教育支出</t>
  </si>
  <si>
    <t xml:space="preserve">  科学技术支出</t>
  </si>
  <si>
    <t xml:space="preserve">    科学技术管理事务</t>
  </si>
  <si>
    <t xml:space="preserve">    技术研究与开发</t>
  </si>
  <si>
    <t xml:space="preserve">      其他技术研究与开发支出</t>
  </si>
  <si>
    <t xml:space="preserve">    科学技术普及</t>
  </si>
  <si>
    <t xml:space="preserve">      机构运行</t>
  </si>
  <si>
    <t xml:space="preserve">      科普活动</t>
  </si>
  <si>
    <t xml:space="preserve">      青少年科技活动</t>
  </si>
  <si>
    <t xml:space="preserve">      其他科学技术普及支出</t>
  </si>
  <si>
    <t xml:space="preserve">    其他科学技术支出</t>
  </si>
  <si>
    <t xml:space="preserve">      其他科学技术支出</t>
  </si>
  <si>
    <t xml:space="preserve">  文化旅游体育与传媒支出</t>
  </si>
  <si>
    <t xml:space="preserve">    文化和旅游</t>
  </si>
  <si>
    <t xml:space="preserve">      图书馆</t>
  </si>
  <si>
    <t xml:space="preserve">      文化活动</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</si>
  <si>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</si>
  <si>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</si>
  <si>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</si>
  <si>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</si>
  <si>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</si>
  <si>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</si>
  <si>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</si>
  <si>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</si>
  <si>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</si>
  <si>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体育</t>
  </si>
  <si>
    <t xml:space="preserve">      体育训练</t>
  </si>
  <si>
    <t xml:space="preserve">      体育场馆</t>
  </si>
  <si>
    <t xml:space="preserve">      群众体育</t>
  </si>
  <si>
    <t xml:space="preserve">      其他体育支出</t>
  </si>
  <si>
    <t xml:space="preserve">    新闻出版电影</t>
  </si>
  <si>
    <t xml:space="preserve">      新闻通讯</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</si>
  <si>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</si>
  <si>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</si>
  <si>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</si>
  <si>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</si>
  <si>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</si>
  <si>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</si>
  <si>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 xml:space="preserve">  社会保障和就业支出</t>
  </si>
  <si>
    <t xml:space="preserve">    人力资源和社会保障管理事务</t>
  </si>
  <si>
    <t xml:space="preserve">      劳动保障监察</t>
  </si>
  <si>
    <t xml:space="preserve">      社会保险经办机构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</si>
  <si>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</si>
  <si>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</si>
  <si>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</si>
  <si>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</si>
  <si>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</si>
  <si>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</si>
  <si>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</si>
  <si>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</si>
  <si>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</si>
  <si>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</si>
  <si>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</si>
  <si>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</si>
  <si>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</si>
  <si>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</si>
  <si>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</si>
  <si>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</si>
  <si>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</si>
  <si>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</si>
  <si>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</si>
  <si>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</si>
  <si>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</si>
  <si>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</si>
  <si>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</si>
  <si>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</si>
  <si>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</si>
  <si>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</si>
  <si>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</si>
  <si>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</si>
  <si>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</si>
  <si>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</si>
  <si>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</si>
  <si>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</si>
  <si>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</si>
  <si>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</si>
  <si>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</si>
  <si>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</si>
  <si>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</si>
  <si>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</si>
  <si>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</si>
  <si>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</si>
  <si>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</si>
  <si>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</si>
  <si>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</si>
  <si>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</si>
  <si>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</si>
  <si>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</si>
  <si>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</si>
  <si>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</si>
  <si>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</si>
  <si>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</si>
  <si>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</si>
  <si>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</si>
  <si>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</si>
  <si>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</si>
  <si>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</si>
  <si>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</si>
  <si>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</si>
  <si>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</si>
  <si>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退役军人管理事务</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</si>
  <si>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</si>
  <si>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</si>
  <si>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</si>
  <si>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</si>
  <si>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</si>
  <si>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</si>
  <si>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</si>
  <si>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</si>
  <si>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</si>
  <si>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</si>
  <si>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</si>
  <si>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</si>
  <si>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</si>
  <si>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</si>
  <si>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</si>
  <si>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</si>
  <si>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</si>
  <si>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</si>
  <si>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</si>
  <si>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</si>
  <si>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</si>
  <si>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</si>
  <si>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</si>
  <si>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</si>
  <si>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</si>
  <si>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</si>
  <si>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</si>
  <si>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</si>
  <si>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</si>
  <si>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</si>
  <si>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</si>
  <si>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</si>
  <si>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</si>
  <si>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</si>
  <si>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</si>
  <si>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</si>
  <si>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</si>
  <si>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</si>
  <si>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</si>
  <si>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</si>
  <si>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其他医疗保障管理事务支出</t>
  </si>
  <si>
    <t xml:space="preserve">    其他卫生健康支出</t>
  </si>
  <si>
    <t xml:space="preserve">      其他卫生健康支出</t>
  </si>
  <si>
    <t xml:space="preserve">  节能环保支出</t>
  </si>
  <si>
    <t xml:space="preserve">    环境保护管理事务</t>
  </si>
  <si>
    <t xml:space="preserve">      生态环境保护宣传</t>
  </si>
  <si>
    <t xml:space="preserve">      生态环境保护行政许可</t>
  </si>
  <si>
    <t xml:space="preserve">      其他环境保护管理事务支出</t>
  </si>
  <si>
    <t xml:space="preserve">    环境监测与监察</t>
  </si>
  <si>
    <t xml:space="preserve">      建设项目环评审查与监督</t>
  </si>
  <si>
    <t xml:space="preserve">    污染防治</t>
  </si>
  <si>
    <t xml:space="preserve">      大气</t>
  </si>
  <si>
    <t xml:space="preserve">      水体</t>
  </si>
  <si>
    <t xml:space="preserve">      噪声</t>
  </si>
  <si>
    <t xml:space="preserve">      固体废弃物与化学品</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</si>
  <si>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</si>
  <si>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</si>
  <si>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</si>
  <si>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</si>
  <si>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</si>
  <si>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</si>
  <si>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天然林保护</t>
  </si>
  <si>
    <t xml:space="preserve">      森林管护</t>
  </si>
  <si>
    <t xml:space="preserve">      社会保险补助</t>
  </si>
  <si>
    <t xml:space="preserve">      政策性社会性支出补助</t>
  </si>
  <si>
    <t xml:space="preserve">      停伐补助</t>
  </si>
  <si>
    <t xml:space="preserve">      其他天然林保护支出</t>
  </si>
  <si>
    <t xml:space="preserve">    退耕还林还草</t>
  </si>
  <si>
    <t xml:space="preserve">      退耕现金</t>
  </si>
  <si>
    <t xml:space="preserve">      退耕还林粮食折现补贴</t>
  </si>
  <si>
    <t xml:space="preserve">      退耕还林工程建设</t>
  </si>
  <si>
    <t xml:space="preserve">      其他退耕还林还草支出</t>
  </si>
  <si>
    <t xml:space="preserve">    能源节约利用</t>
  </si>
  <si>
    <t xml:space="preserve">      能源节约利用</t>
  </si>
  <si>
    <t xml:space="preserve">    污染减排</t>
  </si>
  <si>
    <t xml:space="preserve">      生态环境监测与信息</t>
  </si>
  <si>
    <t xml:space="preserve">      生态环境执法监察</t>
  </si>
  <si>
    <t xml:space="preserve">    可再生能源</t>
  </si>
  <si>
    <t xml:space="preserve">      可再生能源</t>
  </si>
  <si>
    <t xml:space="preserve">    其他节能环保支出</t>
  </si>
  <si>
    <t xml:space="preserve">      其他节能环保支出</t>
  </si>
  <si>
    <t xml:space="preserve">  城乡社区支出</t>
  </si>
  <si>
    <t xml:space="preserve">    城乡社区管理事务</t>
  </si>
  <si>
    <t xml:space="preserve">      城管执法</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</si>
  <si>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</si>
  <si>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</si>
  <si>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</si>
  <si>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</si>
  <si>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</si>
  <si>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</si>
  <si>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</si>
  <si>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</si>
  <si>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</si>
  <si>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</si>
  <si>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</si>
  <si>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</si>
  <si>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</si>
  <si>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</si>
  <si>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</si>
  <si>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</si>
  <si>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</si>
  <si>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对外交流与合作</t>
  </si>
  <si>
    <t xml:space="preserve">      防灾救灾</t>
  </si>
  <si>
    <t xml:space="preserve">      农业生产发展</t>
  </si>
  <si>
    <t xml:space="preserve">      农村合作经济</t>
  </si>
  <si>
    <t xml:space="preserve">      农产品加工与促销</t>
  </si>
  <si>
    <t xml:space="preserve">      农业资源保护修复与利用</t>
  </si>
  <si>
    <t xml:space="preserve">      成品油价格改革对渔业的补贴</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</si>
  <si>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</si>
  <si>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</si>
  <si>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</si>
  <si>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</si>
  <si>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</si>
  <si>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</si>
  <si>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</si>
  <si>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</si>
  <si>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</si>
  <si>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</si>
  <si>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</si>
  <si>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林区公共支出</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</si>
  <si>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</si>
  <si>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</si>
  <si>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</si>
  <si>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</si>
  <si>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</si>
  <si>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</si>
  <si>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</si>
  <si>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</si>
  <si>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</si>
  <si>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水文测报</t>
  </si>
  <si>
    <t xml:space="preserve">      防汛</t>
  </si>
  <si>
    <t xml:space="preserve">      抗旱</t>
  </si>
  <si>
    <t xml:space="preserve">      农村水利</t>
  </si>
  <si>
    <t xml:space="preserve">      江河湖库水系综合整治</t>
  </si>
  <si>
    <t xml:space="preserve">      大中型水库移民后期扶持专项支出</t>
  </si>
  <si>
    <t xml:space="preserve">      农村人畜饮水</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</si>
  <si>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</si>
  <si>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</si>
  <si>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</si>
  <si>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</si>
  <si>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</si>
  <si>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</si>
  <si>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扶贫事业机构</t>
  </si>
  <si>
    <t xml:space="preserve">      其他扶贫支出</t>
  </si>
  <si>
    <t xml:space="preserve">    农村综合改革</t>
  </si>
  <si>
    <t xml:space="preserve">      对村级公益事业建设的补助</t>
  </si>
  <si>
    <t xml:space="preserve">      对村民委员会和村党支部的补助</t>
  </si>
  <si>
    <t xml:space="preserve">      其他农村综合改革支出</t>
  </si>
  <si>
    <t xml:space="preserve">    普惠金融发展支出</t>
  </si>
  <si>
    <t xml:space="preserve">      农业保险保费补贴</t>
  </si>
  <si>
    <t xml:space="preserve">      创业担保贷款贴息</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</si>
  <si>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</si>
  <si>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</si>
  <si>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</si>
  <si>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</si>
  <si>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</si>
  <si>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</si>
  <si>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公路和运输安全</t>
  </si>
  <si>
    <t xml:space="preserve">      公路运输管理</t>
  </si>
  <si>
    <t xml:space="preserve">      航道维护</t>
  </si>
  <si>
    <t xml:space="preserve">      救助打捞</t>
  </si>
  <si>
    <t xml:space="preserve">      海事管理</t>
  </si>
  <si>
    <t xml:space="preserve">      水路运输管理支出</t>
  </si>
  <si>
    <t xml:space="preserve">      取消政府还贷二级公路收费专项支出</t>
  </si>
  <si>
    <t xml:space="preserve">      其他公路水路运输支出</t>
  </si>
  <si>
    <t xml:space="preserve">    铁路运输</t>
  </si>
  <si>
    <t xml:space="preserve">      铁路安全</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</si>
  <si>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</si>
  <si>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</si>
  <si>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</si>
  <si>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</si>
  <si>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</si>
  <si>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</si>
  <si>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公共交通运营补助</t>
  </si>
  <si>
    <t xml:space="preserve">      其他交通运输支出</t>
  </si>
  <si>
    <t xml:space="preserve">  资源勘探工业信息等支出</t>
  </si>
  <si>
    <t xml:space="preserve">    工业和信息产业监管</t>
  </si>
  <si>
    <t xml:space="preserve">      专用通信</t>
  </si>
  <si>
    <t xml:space="preserve">      其他工业和信息产业监管支出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</si>
  <si>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</si>
  <si>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</si>
  <si>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</si>
  <si>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</si>
  <si>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</si>
  <si>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</si>
  <si>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</si>
  <si>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</si>
  <si>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</si>
  <si>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</si>
  <si>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</si>
  <si>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金融支出</t>
  </si>
  <si>
    <t xml:space="preserve">    金融发展支出</t>
  </si>
  <si>
    <t xml:space="preserve">      利息费用补贴支出</t>
  </si>
  <si>
    <t xml:space="preserve">    其他金融支出</t>
  </si>
  <si>
    <t xml:space="preserve">      重点企业贷款贴息</t>
  </si>
  <si>
    <t xml:space="preserve">      其他金融支出</t>
  </si>
  <si>
    <t xml:space="preserve">  自然资源海洋气象等支出</t>
  </si>
  <si>
    <t xml:space="preserve">    自然资源事务</t>
  </si>
  <si>
    <t xml:space="preserve">      自然资源利用与保护</t>
  </si>
  <si>
    <t xml:space="preserve">      土地资源储备支出</t>
  </si>
  <si>
    <t xml:space="preserve">      地质勘查与矿产资源管理</t>
  </si>
  <si>
    <t xml:space="preserve">      基础测绘与地理信息监管</t>
  </si>
  <si>
    <t xml:space="preserve">      其他自然资源事务支出</t>
  </si>
  <si>
    <t xml:space="preserve">    气象事务</t>
  </si>
  <si>
    <t xml:space="preserve">      气象事业机构</t>
  </si>
  <si>
    <t xml:space="preserve">      气象服务</t>
  </si>
  <si>
    <t xml:space="preserve">    其他自然资源海洋气象等支出</t>
  </si>
  <si>
    <t xml:space="preserve">      其他自然资源海洋气象等支出</t>
  </si>
  <si>
    <t xml:space="preserve">  住房保障支出</t>
  </si>
  <si>
    <t xml:space="preserve">    保障性安居工程支出</t>
  </si>
  <si>
    <t xml:space="preserve">      廉租住房</t>
  </si>
  <si>
    <t xml:space="preserve">      棚户区改造</t>
  </si>
  <si>
    <t xml:space="preserve">      农村危房改造</t>
  </si>
  <si>
    <t xml:space="preserve">      保障性住房租金补贴</t>
  </si>
  <si>
    <t xml:space="preserve">      老旧小区改造</t>
  </si>
  <si>
    <t xml:space="preserve">      其他保障性安居工程支出</t>
  </si>
  <si>
    <t xml:space="preserve">    住房改革支出</t>
  </si>
  <si>
    <t xml:space="preserve">      住房公积金</t>
  </si>
  <si>
    <t xml:space="preserve">    城乡社区住宅</t>
  </si>
  <si>
    <t xml:space="preserve">      其他城乡社区住宅支出</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</si>
  <si>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</si>
  <si>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</si>
  <si>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</si>
  <si>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</si>
  <si>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</si>
  <si>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</si>
  <si>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</si>
  <si>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</si>
  <si>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</si>
  <si>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</si>
  <si>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其他森林消防事务支出</t>
  </si>
  <si>
    <t xml:space="preserve">    地震事务</t>
  </si>
  <si>
    <t xml:space="preserve">      地震事业机构 </t>
  </si>
  <si>
    <t xml:space="preserve">      其他地震事务支出</t>
  </si>
  <si>
    <t xml:space="preserve">    自然灾害防治</t>
  </si>
  <si>
    <t xml:space="preserve">      地质灾害防治</t>
  </si>
  <si>
    <t xml:space="preserve">      其他自然灾害防治支出</t>
  </si>
  <si>
    <t xml:space="preserve">    自然灾害救灾及恢复重建支出</t>
  </si>
  <si>
    <t xml:space="preserve">      自然灾害救灾补助</t>
  </si>
  <si>
    <t xml:space="preserve">      自然灾害灾后重建补助</t>
  </si>
  <si>
    <t xml:space="preserve">    其他灾害防治及应急管理支出</t>
  </si>
  <si>
    <t xml:space="preserve">      其他灾害防治及应急管理支出</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</si>
  <si>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</si>
  <si>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</si>
  <si>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</si>
  <si>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</si>
  <si>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</si>
  <si>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</si>
  <si>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</si>
  <si>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</si>
  <si>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注：本表详细反映2021年一般公共预算本级支出情况，按预算法要求细化到功能分类项级科目。</t>
  </si>
  <si>
    <t xml:space="preserve">                                </t>
  </si>
  <si>
    <t>表3</t>
  </si>
  <si>
    <t xml:space="preserve">2021年县级一般公共预算转移支付支出执行表 </t>
  </si>
  <si>
    <t>（分地区）</t>
  </si>
  <si>
    <t>区      县</t>
  </si>
  <si>
    <t>一般性转移支付</t>
  </si>
  <si>
    <t>专项转移支付</t>
  </si>
  <si>
    <t>补助乡镇合计</t>
  </si>
  <si>
    <t>一、乡镇小计</t>
  </si>
  <si>
    <t>丰都县虎威镇</t>
  </si>
  <si>
    <t>丰都县社坛镇</t>
  </si>
  <si>
    <t>丰都县兴龙镇</t>
  </si>
  <si>
    <t>丰都县仁沙镇</t>
  </si>
  <si>
    <t>丰都县许明寺镇</t>
  </si>
  <si>
    <t>丰都县董家镇</t>
  </si>
  <si>
    <t>丰都县双龙镇</t>
  </si>
  <si>
    <t>丰都县三元镇</t>
  </si>
  <si>
    <t>丰都县青龙乡</t>
  </si>
  <si>
    <t>丰都县保合镇</t>
  </si>
  <si>
    <t>丰都县树人镇</t>
  </si>
  <si>
    <t>丰都县十直镇</t>
  </si>
  <si>
    <t>丰都县龙孔镇</t>
  </si>
  <si>
    <t>丰都县高家镇</t>
  </si>
  <si>
    <t>丰都县兴义镇</t>
  </si>
  <si>
    <t>丰都县双路镇</t>
  </si>
  <si>
    <t>丰都县江池镇</t>
  </si>
  <si>
    <t>丰都县龙河镇</t>
  </si>
  <si>
    <t>丰都县武平镇</t>
  </si>
  <si>
    <t>丰都县太平坝乡</t>
  </si>
  <si>
    <t>丰都县都督乡</t>
  </si>
  <si>
    <t>丰都县暨龙镇</t>
  </si>
  <si>
    <t>丰都县南天湖镇</t>
  </si>
  <si>
    <t>丰都县栗子乡</t>
  </si>
  <si>
    <t>丰都县三建乡</t>
  </si>
  <si>
    <t>丰都县仙女湖镇</t>
  </si>
  <si>
    <t>丰都县包鸾镇</t>
  </si>
  <si>
    <t>丰都县湛普镇</t>
  </si>
  <si>
    <t>二、纳入县级预算的街道小计</t>
  </si>
  <si>
    <t>丰都县三合街道</t>
  </si>
  <si>
    <t>丰都县名山街道</t>
  </si>
  <si>
    <t>表4</t>
  </si>
  <si>
    <t>（分项目）</t>
  </si>
  <si>
    <t>项    目</t>
  </si>
  <si>
    <t>补助下级合计</t>
  </si>
  <si>
    <t>残疾人事业发展资金</t>
  </si>
  <si>
    <t>场镇升级改造</t>
  </si>
  <si>
    <t>大学生入伍和进藏进疆服役义务兵一次性奖励金</t>
  </si>
  <si>
    <t>废旧钢铁销售结算</t>
  </si>
  <si>
    <t>扶贫资金</t>
  </si>
  <si>
    <t>纪检监察</t>
  </si>
  <si>
    <t>林业发展资金</t>
  </si>
  <si>
    <t>旅游发展资金</t>
  </si>
  <si>
    <t>农村公路资金</t>
  </si>
  <si>
    <t>农村危房改造补助资金</t>
  </si>
  <si>
    <t>其他</t>
  </si>
  <si>
    <t>人居环境</t>
  </si>
  <si>
    <t>社保补助</t>
  </si>
  <si>
    <t>石漠化资金</t>
  </si>
  <si>
    <t>食品药品安全协管员补助经费</t>
  </si>
  <si>
    <t>水利发展资金</t>
  </si>
  <si>
    <t>体制补助基数</t>
  </si>
  <si>
    <t>非税返还</t>
  </si>
  <si>
    <t>脱贫攻坚</t>
  </si>
  <si>
    <t>文化服务</t>
  </si>
  <si>
    <t>乡村振兴</t>
  </si>
  <si>
    <t>新冠疫苗接种工作经费</t>
  </si>
  <si>
    <t>自然灾害救灾资金</t>
  </si>
  <si>
    <t>注：1.本表中项目为市对区县转移支付全部项目，包括年度中央增加的转移支付项目。
    2.年度执行中由于中央转移支付增加，统筹上年结转等来源，市对区县转移支付规模较年初有所增加。</t>
  </si>
  <si>
    <t>表5</t>
  </si>
  <si>
    <t>2021年县级政府性基金预算收支执行表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</si>
  <si>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</si>
  <si>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</si>
  <si>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</si>
  <si>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</si>
  <si>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</si>
  <si>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</si>
  <si>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</si>
  <si>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</si>
  <si>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</si>
  <si>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</si>
  <si>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</si>
  <si>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</si>
  <si>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</si>
  <si>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</si>
  <si>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</si>
  <si>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</si>
  <si>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</si>
  <si>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</si>
  <si>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</si>
  <si>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九、抗疫特别国债安排的支出</t>
  </si>
  <si>
    <t>十、小型水库移民扶助基金收入</t>
  </si>
  <si>
    <t>十一、污水处理费收入</t>
  </si>
  <si>
    <t>十二、彩票发行机构和彩票销售机构的业务费用</t>
  </si>
  <si>
    <t>十三、城市基础设施配套费收入</t>
  </si>
  <si>
    <t>十四、其他政府性基金收入</t>
  </si>
  <si>
    <t>—</t>
  </si>
  <si>
    <t>一、上解支出</t>
  </si>
  <si>
    <t>二、下级上解收入</t>
  </si>
  <si>
    <t>二、调出资金</t>
  </si>
  <si>
    <t xml:space="preserve">三、地方政府债务收入 </t>
  </si>
  <si>
    <t>三、补助下级支出</t>
  </si>
  <si>
    <t>四、地方政府债务还本支出</t>
  </si>
  <si>
    <t xml:space="preserve">    地方政府其他债务还本支出
   </t>
  </si>
  <si>
    <t>四、上年结转</t>
  </si>
  <si>
    <t>注：1.本表直观反映2021年政府性基金预算收入与支出的平衡关系。
    2.收入总计（本级收入合计+转移性收入合计）=支出总计（本级支出合计+转移性支出合计）。</t>
  </si>
  <si>
    <t>表6</t>
  </si>
  <si>
    <t>2021年县级政府性基金预算本级支出执行表</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</si>
  <si>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</si>
  <si>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</si>
  <si>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</si>
  <si>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</si>
  <si>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</si>
  <si>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小型水库移民扶助基金安排的支出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</si>
  <si>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</si>
  <si>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</si>
  <si>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</si>
  <si>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</si>
  <si>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</si>
  <si>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</si>
  <si>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污水处理费安排的支出</t>
  </si>
  <si>
    <t xml:space="preserve">      污水处理设施建设和运营</t>
  </si>
  <si>
    <t xml:space="preserve">    大中型水库库区基金安排的支出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</si>
  <si>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</si>
  <si>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</si>
  <si>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</si>
  <si>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</si>
  <si>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</si>
  <si>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</si>
  <si>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</si>
  <si>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</si>
  <si>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</si>
  <si>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</si>
  <si>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</si>
  <si>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</si>
  <si>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</si>
  <si>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</si>
  <si>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</si>
  <si>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</si>
  <si>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</si>
  <si>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</si>
  <si>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</si>
  <si>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</si>
  <si>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</si>
  <si>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地方政府专项债务发行费用支出</t>
  </si>
  <si>
    <t xml:space="preserve">      国有土地使用权出让金债务发行费用支出</t>
  </si>
  <si>
    <t xml:space="preserve">  抗疫特别国债安排的支出</t>
  </si>
  <si>
    <t xml:space="preserve">   基础设施建设</t>
  </si>
  <si>
    <t xml:space="preserve">     其他基础设施建设</t>
  </si>
  <si>
    <t xml:space="preserve">   抗疫相关支出</t>
  </si>
  <si>
    <t xml:space="preserve">     其他抗疫相关支出</t>
  </si>
  <si>
    <t>注：本表详细反映2021年政府性基金预算本级支出情况，按《中华人民共和国预算法》要求细化到功能分类项级科目。</t>
  </si>
  <si>
    <t>表7</t>
  </si>
  <si>
    <t xml:space="preserve">2021年县级政府性基金转移支付支出执行表 </t>
  </si>
  <si>
    <t>表8</t>
  </si>
  <si>
    <t xml:space="preserve">2021年县级一般公共预算转移支付执行表 </t>
  </si>
  <si>
    <t>补助区县合计</t>
  </si>
  <si>
    <t xml:space="preserve">    城市基础设施配套费安排的支出</t>
  </si>
  <si>
    <t>表9</t>
  </si>
  <si>
    <t>2021年县级国有资本经营预算收支执行表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</si>
  <si>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</si>
  <si>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</si>
  <si>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</si>
  <si>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</si>
  <si>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</si>
  <si>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</si>
  <si>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</si>
  <si>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</si>
  <si>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</si>
  <si>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</si>
  <si>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</si>
  <si>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</si>
  <si>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</si>
  <si>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</si>
  <si>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</si>
  <si>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</si>
  <si>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</si>
  <si>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</si>
  <si>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</si>
  <si>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</si>
  <si>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</si>
  <si>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</si>
  <si>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注：1.本表直观反映2021年国有资本经营预算收入与支出的平衡关系。
    2.收入总计（本级收入合计+转移性收入合计）=支出总计（本级支出合计+转移性支出合计）。
    3.2021年国有资本经营预算未进行预算调整。
    4.2021年中央共下达我市国有资本经营预算转移支付  万元，其中，市级留用  万元、补助区县  万元。</t>
  </si>
  <si>
    <t>表10</t>
  </si>
  <si>
    <t>2021年全县社会保险基金预算收支执行表</t>
  </si>
  <si>
    <t>执行数
为调整
预算数的%</t>
  </si>
  <si>
    <t>2020年决算</t>
  </si>
  <si>
    <t>2020决算</t>
  </si>
  <si>
    <t>全县收入合计</t>
  </si>
  <si>
    <t>全县支出合计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</si>
  <si>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</si>
  <si>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</si>
  <si>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</si>
  <si>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</si>
  <si>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</si>
  <si>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</si>
  <si>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</si>
  <si>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</si>
  <si>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</si>
  <si>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</si>
  <si>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</si>
  <si>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</si>
  <si>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</si>
  <si>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</si>
  <si>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</si>
  <si>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备注：我市社会保险基金实行全市统筹的财政体制。由市级统一编制预算，县级无数据。</t>
  </si>
  <si>
    <t>表11</t>
  </si>
  <si>
    <t>2021年全县社会保险基金预算结余执行表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</si>
  <si>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</si>
  <si>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</si>
  <si>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</si>
  <si>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</si>
  <si>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</si>
  <si>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</si>
  <si>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</si>
  <si>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</si>
  <si>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</si>
  <si>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</si>
  <si>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</si>
  <si>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</si>
  <si>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</si>
  <si>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</si>
  <si>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</si>
  <si>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</si>
  <si>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</si>
  <si>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</si>
  <si>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</si>
  <si>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</si>
  <si>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2022年县级一般公共预算收支预算表 </t>
  </si>
  <si>
    <t>预算数为上年执行数的%</t>
  </si>
  <si>
    <t>预算数为上年预算数的%</t>
  </si>
  <si>
    <t xml:space="preserve">    地方政府债券还本支出(再融资）</t>
  </si>
  <si>
    <t>五、地方政府债务收入</t>
  </si>
  <si>
    <t>四、地方政府债务转贷支出</t>
  </si>
  <si>
    <t xml:space="preserve">    地方政府债券转贷支出（新增）</t>
  </si>
  <si>
    <t xml:space="preserve">    地方政府债券转贷支出（再融资）</t>
  </si>
  <si>
    <t xml:space="preserve">注：1.本表直观反映2022年一般公共预算收入与支出的平衡关系。
    2.收入总计（本级收入合计+转移性收入合计）=支出总计（本级支出合计+转移性支出合计）。
   </t>
  </si>
  <si>
    <t>表13</t>
  </si>
  <si>
    <t xml:space="preserve">2022年县级一般公共预算本级支出预算表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</si>
  <si>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</si>
  <si>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一般公共服务支出</t>
  </si>
  <si>
    <t>人大事务</t>
  </si>
  <si>
    <t>行政运行</t>
  </si>
  <si>
    <t>人大会议</t>
  </si>
  <si>
    <t>代表工作</t>
  </si>
  <si>
    <t>事业运行</t>
  </si>
  <si>
    <t>其他人大事务支出</t>
  </si>
  <si>
    <t>政协事务</t>
  </si>
  <si>
    <t>政府办公厅（室）及相关机构事务</t>
  </si>
  <si>
    <t>一般行政管理事务</t>
  </si>
  <si>
    <t>政务公开审批</t>
  </si>
  <si>
    <t>信访事务</t>
  </si>
  <si>
    <t>其他政府办公厅（室）及相关机构事务支出</t>
  </si>
  <si>
    <t>发展与改革事务</t>
  </si>
  <si>
    <t>社会事业发展规划</t>
  </si>
  <si>
    <t>物价管理</t>
  </si>
  <si>
    <t>其他发展与改革事务支出</t>
  </si>
  <si>
    <t>统计信息事务</t>
  </si>
  <si>
    <t>统计管理</t>
  </si>
  <si>
    <t>统计抽样调查</t>
  </si>
  <si>
    <t>财政事务</t>
  </si>
  <si>
    <t>其他财政事务支出</t>
  </si>
  <si>
    <t>税收事务</t>
  </si>
  <si>
    <t>审计事务</t>
  </si>
  <si>
    <t>审计业务</t>
  </si>
  <si>
    <t>纪检监察事务</t>
  </si>
  <si>
    <t>其他纪检监察事务支出</t>
  </si>
  <si>
    <t>商贸事务</t>
  </si>
  <si>
    <t>招商引资</t>
  </si>
  <si>
    <t>其他商贸事务支出</t>
  </si>
  <si>
    <t>档案事务</t>
  </si>
  <si>
    <t>档案馆</t>
  </si>
  <si>
    <t>民主党派及工商联事务</t>
  </si>
  <si>
    <t>其他民主党派及工商联事务支出</t>
  </si>
  <si>
    <t>群众团体事务</t>
  </si>
  <si>
    <t>工会事务</t>
  </si>
  <si>
    <t>其他群众团体事务支出</t>
  </si>
  <si>
    <t>党委办公厅（室）及相关机构事务</t>
  </si>
  <si>
    <t>其他党委办公厅（室）及相关机构事务支出</t>
  </si>
  <si>
    <t>组织事务</t>
  </si>
  <si>
    <t>公务员事务</t>
  </si>
  <si>
    <t>其他组织事务支出</t>
  </si>
  <si>
    <t>宣传事务</t>
  </si>
  <si>
    <t>其他宣传事务支出</t>
  </si>
  <si>
    <t>统战事务</t>
  </si>
  <si>
    <t>其他统战事务支出</t>
  </si>
  <si>
    <t>其他共产党事务支出</t>
  </si>
  <si>
    <t>市场监督管理事务</t>
  </si>
  <si>
    <t>药品事务</t>
  </si>
  <si>
    <t>化妆品事务</t>
  </si>
  <si>
    <t>质量安全监管</t>
  </si>
  <si>
    <t>食品安全监管</t>
  </si>
  <si>
    <t>其他市场监督管理事务</t>
  </si>
  <si>
    <t>其他一般公共服务支出</t>
  </si>
  <si>
    <t>国防支出</t>
  </si>
  <si>
    <t>国防动员</t>
  </si>
  <si>
    <t>民兵</t>
  </si>
  <si>
    <t>其他国防支出</t>
  </si>
  <si>
    <t>公共安全支出</t>
  </si>
  <si>
    <t>公安</t>
  </si>
  <si>
    <t>执法办案</t>
  </si>
  <si>
    <t>司法</t>
  </si>
  <si>
    <t>社区矫正</t>
  </si>
  <si>
    <t>其他公共安全支出</t>
  </si>
  <si>
    <t>教育支出</t>
  </si>
  <si>
    <t>教育管理事务</t>
  </si>
  <si>
    <t>其他教育管理事务支出</t>
  </si>
  <si>
    <t>普通教育</t>
  </si>
  <si>
    <t>学前教育</t>
  </si>
  <si>
    <t>小学教育</t>
  </si>
  <si>
    <t>初中教育</t>
  </si>
  <si>
    <t>高中教育</t>
  </si>
  <si>
    <t>职业教育</t>
  </si>
  <si>
    <t>中等职业教育</t>
  </si>
  <si>
    <t>特殊教育</t>
  </si>
  <si>
    <t>特殊学校教育</t>
  </si>
  <si>
    <t>进修与培训</t>
  </si>
  <si>
    <t>教师进修</t>
  </si>
  <si>
    <t>干部教育</t>
  </si>
  <si>
    <t>其他教育支出</t>
  </si>
  <si>
    <t>科学技术支出</t>
  </si>
  <si>
    <t>科学技术管理事务</t>
  </si>
  <si>
    <t>技术研究与开发</t>
  </si>
  <si>
    <t>科技成果转化与扩散</t>
  </si>
  <si>
    <t>其他技术研究与开发支出</t>
  </si>
  <si>
    <t>科学技术普及</t>
  </si>
  <si>
    <t>机构运行</t>
  </si>
  <si>
    <t>科普活动</t>
  </si>
  <si>
    <t>青少年科技活动</t>
  </si>
  <si>
    <t>其他科学技术普及支出</t>
  </si>
  <si>
    <t>其他科学技术支出</t>
  </si>
  <si>
    <t>科技奖励</t>
  </si>
  <si>
    <t>文化旅游体育与传媒支出</t>
  </si>
  <si>
    <t>文化和旅游</t>
  </si>
  <si>
    <t>图书馆</t>
  </si>
  <si>
    <t>文化活动</t>
  </si>
  <si>
    <t>群众文化</t>
  </si>
  <si>
    <t>文化创作与保护</t>
  </si>
  <si>
    <t>文化和旅游市场管理</t>
  </si>
  <si>
    <t>旅游宣传</t>
  </si>
  <si>
    <t>其他文化和旅游支出</t>
  </si>
  <si>
    <t>文物</t>
  </si>
  <si>
    <t>文物保护</t>
  </si>
  <si>
    <t>体育</t>
  </si>
  <si>
    <t>体育场馆</t>
  </si>
  <si>
    <t>群众体育</t>
  </si>
  <si>
    <t>其他体育支出</t>
  </si>
  <si>
    <t>新闻出版电影</t>
  </si>
  <si>
    <t>新闻通讯</t>
  </si>
  <si>
    <t>出版发行</t>
  </si>
  <si>
    <t>电影</t>
  </si>
  <si>
    <t>广播电视</t>
  </si>
  <si>
    <t>传输发射</t>
  </si>
  <si>
    <t>广播电视事务</t>
  </si>
  <si>
    <t>其他广播电视支出</t>
  </si>
  <si>
    <t>其他文化旅游体育与传媒支出</t>
  </si>
  <si>
    <t>宣传文化发展专项支出</t>
  </si>
  <si>
    <t>社会保障和就业支出</t>
  </si>
  <si>
    <t>人力资源和社会保障管理事务</t>
  </si>
  <si>
    <t>综合业务管理</t>
  </si>
  <si>
    <t>劳动保障监察</t>
  </si>
  <si>
    <t>信息化建设</t>
  </si>
  <si>
    <t>社会保险经办机构</t>
  </si>
  <si>
    <t>劳动人事争议调解仲裁</t>
  </si>
  <si>
    <t>其他人力资源和社会保障管理事务支出</t>
  </si>
  <si>
    <t>民政管理事务</t>
  </si>
  <si>
    <t>基层政权建设和社区治理</t>
  </si>
  <si>
    <t>其他民政管理事务支出</t>
  </si>
  <si>
    <t>行政事业单位养老支出</t>
  </si>
  <si>
    <t>行政单位离退休</t>
  </si>
  <si>
    <t>事业单位离退休</t>
  </si>
  <si>
    <t>机关事业单位基本养老保险缴费支出</t>
  </si>
  <si>
    <t>机关事业单位职业年金缴费支出</t>
  </si>
  <si>
    <t>其他行政事业单位养老支出</t>
  </si>
  <si>
    <t>就业补助</t>
  </si>
  <si>
    <t>就业创业服务补贴</t>
  </si>
  <si>
    <t>社会保险补贴</t>
  </si>
  <si>
    <t>公益性岗位补贴</t>
  </si>
  <si>
    <t>其他就业补助支出</t>
  </si>
  <si>
    <t>抚恤</t>
  </si>
  <si>
    <t>死亡抚恤</t>
  </si>
  <si>
    <t>伤残抚恤</t>
  </si>
  <si>
    <t>在乡复员、退伍军人生活补助</t>
  </si>
  <si>
    <t>烈士纪念设施管理维护</t>
  </si>
  <si>
    <t>其他优抚支出</t>
  </si>
  <si>
    <t>退役安置</t>
  </si>
  <si>
    <t>退役士兵安置</t>
  </si>
  <si>
    <t>军队移交政府的离退休人员安置</t>
  </si>
  <si>
    <t>军队移交政府离退休干部管理机构</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</si>
  <si>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</si>
  <si>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</si>
  <si>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</si>
  <si>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</si>
  <si>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</si>
  <si>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</si>
  <si>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</si>
  <si>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</si>
  <si>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</si>
  <si>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</si>
  <si>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</si>
  <si>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</si>
  <si>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</si>
  <si>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</si>
  <si>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</si>
  <si>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</si>
  <si>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</si>
  <si>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</si>
  <si>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</si>
  <si>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</si>
  <si>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</si>
  <si>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</si>
  <si>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</si>
  <si>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</si>
  <si>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</si>
  <si>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</si>
  <si>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</si>
  <si>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其他农村生活救助</t>
  </si>
  <si>
    <t>退役军人管理事务</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</si>
  <si>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</si>
  <si>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</si>
  <si>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</si>
  <si>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</si>
  <si>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</si>
  <si>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</si>
  <si>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</si>
  <si>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</si>
  <si>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</si>
  <si>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基层医疗卫生机构</t>
  </si>
  <si>
    <t>乡镇卫生院</t>
  </si>
  <si>
    <t>其他基层医疗卫生机构支出</t>
  </si>
  <si>
    <t>公共卫生</t>
  </si>
  <si>
    <t>疾病预防控制机构</t>
  </si>
  <si>
    <t>妇幼保健机构</t>
  </si>
  <si>
    <t>基本公共卫生服务</t>
  </si>
  <si>
    <t>重大公共卫生服务</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</si>
  <si>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</si>
  <si>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</si>
  <si>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</si>
  <si>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</si>
  <si>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</si>
  <si>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</si>
  <si>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</si>
  <si>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</si>
  <si>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</si>
  <si>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</si>
  <si>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</si>
  <si>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</si>
  <si>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</si>
  <si>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</si>
  <si>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</si>
  <si>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</si>
  <si>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</si>
  <si>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</si>
  <si>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</si>
  <si>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</si>
  <si>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医疗保障政策管理</t>
  </si>
  <si>
    <t>医疗保障经办事务</t>
  </si>
  <si>
    <t>其他卫生健康支出</t>
  </si>
  <si>
    <t>节能环保支出</t>
  </si>
  <si>
    <t>环境保护管理事务</t>
  </si>
  <si>
    <t>生态环境保护宣传</t>
  </si>
  <si>
    <t>其他环境保护管理事务支出</t>
  </si>
  <si>
    <t>环境监测与监察</t>
  </si>
  <si>
    <t>其他环境监测与监察支出</t>
  </si>
  <si>
    <t>污染防治</t>
  </si>
  <si>
    <t>大气</t>
  </si>
  <si>
    <t>水体</t>
  </si>
  <si>
    <t>固体废弃物与化学品</t>
  </si>
  <si>
    <t>其他污染防治支出</t>
  </si>
  <si>
    <t>自然生态保护</t>
  </si>
  <si>
    <t>农村环境保护</t>
  </si>
  <si>
    <t>其他自然生态保护支出</t>
  </si>
  <si>
    <t>天然林保护</t>
  </si>
  <si>
    <t>其他天然林保护支出</t>
  </si>
  <si>
    <t>退耕还林还草</t>
  </si>
  <si>
    <t>其他退耕还林还草支出</t>
  </si>
  <si>
    <t>污染减排</t>
  </si>
  <si>
    <t>生态环境监测与信息</t>
  </si>
  <si>
    <t>生态环境执法监察</t>
  </si>
  <si>
    <t>能源管理事务</t>
  </si>
  <si>
    <t>城乡社区支出</t>
  </si>
  <si>
    <t>城乡社区管理事务</t>
  </si>
  <si>
    <t>工程建设管理</t>
  </si>
  <si>
    <t>其他城乡社区管理事务支出</t>
  </si>
  <si>
    <t>城乡社区规划与管理</t>
  </si>
  <si>
    <t>城乡社区公共设施</t>
  </si>
  <si>
    <t>其他城乡社区公共设施支出</t>
  </si>
  <si>
    <t>城乡社区环境卫生</t>
  </si>
  <si>
    <t>农林水支出</t>
  </si>
  <si>
    <t>农业农村</t>
  </si>
  <si>
    <t>病虫害控制</t>
  </si>
  <si>
    <t>执法监管</t>
  </si>
  <si>
    <t>农业生产发展</t>
  </si>
  <si>
    <t>农村合作经济</t>
  </si>
  <si>
    <t>农业资源保护修复与利用</t>
  </si>
  <si>
    <t>农田建设</t>
  </si>
  <si>
    <t>其他农业农村支出</t>
  </si>
  <si>
    <t>林业和草原</t>
  </si>
  <si>
    <t>事业机构</t>
  </si>
  <si>
    <t>森林资源培育</t>
  </si>
  <si>
    <t>森林资源管理</t>
  </si>
  <si>
    <t>森林生态效益补偿</t>
  </si>
  <si>
    <t>动植物保护</t>
  </si>
  <si>
    <t>湿地保护</t>
  </si>
  <si>
    <t>执法与监督</t>
  </si>
  <si>
    <t>林业草原防灾减灾</t>
  </si>
  <si>
    <t>其他林业和草原支出</t>
  </si>
  <si>
    <t>水利</t>
  </si>
  <si>
    <t>水利行业业务管理</t>
  </si>
  <si>
    <t>水利工程建设</t>
  </si>
  <si>
    <t>水利工程运行与维护</t>
  </si>
  <si>
    <t>水土保持</t>
  </si>
  <si>
    <t>水质监测</t>
  </si>
  <si>
    <t>水文测报</t>
  </si>
  <si>
    <t>防汛</t>
  </si>
  <si>
    <t>江河湖库水系综合整治</t>
  </si>
  <si>
    <t>巩固脱贫衔接乡村振兴</t>
  </si>
  <si>
    <t>农村基础设施建设</t>
  </si>
  <si>
    <t>生产发展</t>
  </si>
  <si>
    <t>社会发展</t>
  </si>
  <si>
    <t>其他巩固脱贫衔接乡村振兴支出</t>
  </si>
  <si>
    <t>农村综合改革</t>
  </si>
  <si>
    <t>对村民委员会和村党支部的补助</t>
  </si>
  <si>
    <t>普惠金融发展支出</t>
  </si>
  <si>
    <t>农业保险保费补贴</t>
  </si>
  <si>
    <t>创业担保贷款贴息及奖补</t>
  </si>
  <si>
    <t>其他农林水支出</t>
  </si>
  <si>
    <t>交通运输支出</t>
  </si>
  <si>
    <t>公路水路运输</t>
  </si>
  <si>
    <t>公路养护</t>
  </si>
  <si>
    <t>公路和运输安全</t>
  </si>
  <si>
    <t>公路运输管理</t>
  </si>
  <si>
    <t>水路运输管理支出</t>
  </si>
  <si>
    <t>其他公路水路运输支出</t>
  </si>
  <si>
    <t>铁路运输</t>
  </si>
  <si>
    <t>铁路安全</t>
  </si>
  <si>
    <t>车辆购置税支出</t>
  </si>
  <si>
    <t>车辆购置税用于公路等基础设施建设支出</t>
  </si>
  <si>
    <t>车辆购置税用于农村公路建设支出</t>
  </si>
  <si>
    <t>其他交通运输支出</t>
  </si>
  <si>
    <t>公共交通运营补助</t>
  </si>
  <si>
    <t>资源勘探工业信息等支出</t>
  </si>
  <si>
    <t>工业和信息产业监管</t>
  </si>
  <si>
    <t>专用通信</t>
  </si>
  <si>
    <t>其他工业和信息产业监管支出</t>
  </si>
  <si>
    <t>支持中小企业发展和管理支出</t>
  </si>
  <si>
    <t>中小企业发展专项</t>
  </si>
  <si>
    <t>商业服务业等支出</t>
  </si>
  <si>
    <t>商业流通事务</t>
  </si>
  <si>
    <t>其他商业流通事务支出</t>
  </si>
  <si>
    <t>涉外发展服务支出</t>
  </si>
  <si>
    <t>其他涉外发展服务支出</t>
  </si>
  <si>
    <t>自然资源海洋气象等支出</t>
  </si>
  <si>
    <t>自然资源事务</t>
  </si>
  <si>
    <t>自然资源利用与保护</t>
  </si>
  <si>
    <t>其他自然资源事务支出</t>
  </si>
  <si>
    <t>气象事务</t>
  </si>
  <si>
    <t>气象事业机构</t>
  </si>
  <si>
    <t>气象服务</t>
  </si>
  <si>
    <t>其他自然资源海洋气象等支出</t>
  </si>
  <si>
    <t>住房保障支出</t>
  </si>
  <si>
    <t>保障性安居工程支出</t>
  </si>
  <si>
    <t>农村危房改造</t>
  </si>
  <si>
    <t>老旧小区改造</t>
  </si>
  <si>
    <t>其他保障性安居工程支出</t>
  </si>
  <si>
    <t>住房改革支出</t>
  </si>
  <si>
    <t>住房公积金</t>
  </si>
  <si>
    <t>粮油物资储备支出</t>
  </si>
  <si>
    <t>粮油储备</t>
  </si>
  <si>
    <t>储备粮油补贴</t>
  </si>
  <si>
    <t>灾害防治及应急管理支出</t>
  </si>
  <si>
    <t>应急管理事务</t>
  </si>
  <si>
    <t>其他应急管理支出</t>
  </si>
  <si>
    <t>消防救援事务</t>
  </si>
  <si>
    <t>地震事务</t>
  </si>
  <si>
    <t>地震事业机构</t>
  </si>
  <si>
    <t>其他地震事务支出</t>
  </si>
  <si>
    <t>自然灾害防治</t>
  </si>
  <si>
    <t>地质灾害防治</t>
  </si>
  <si>
    <t>自然灾害救灾及恢复重建支出</t>
  </si>
  <si>
    <t>自然灾害救灾补助</t>
  </si>
  <si>
    <t>预备费</t>
  </si>
  <si>
    <t>其他支出</t>
  </si>
  <si>
    <t>年初预留</t>
  </si>
  <si>
    <t>债务付息支出</t>
  </si>
  <si>
    <t>地方政府一般债务付息支出</t>
  </si>
  <si>
    <t>地方政府其他一般债务付息支出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</si>
  <si>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</si>
  <si>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</si>
  <si>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</si>
  <si>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</si>
  <si>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</si>
  <si>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</si>
  <si>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</si>
  <si>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</si>
  <si>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</si>
  <si>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</si>
  <si>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</si>
  <si>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2022年县级一般公共预算本级基本支出预算表 </t>
  </si>
  <si>
    <t>（按经济分类科目）</t>
  </si>
  <si>
    <t xml:space="preserve">           支       出</t>
  </si>
  <si>
    <t>本级基本支出合计</t>
  </si>
  <si>
    <t>501-机关工资福利支出</t>
  </si>
  <si>
    <t>50101-工资奖金津补贴</t>
  </si>
  <si>
    <t>50102-社会保障缴费</t>
  </si>
  <si>
    <t>50103-住房公积金</t>
  </si>
  <si>
    <t>50199-其他工资福利支出</t>
  </si>
  <si>
    <t>502-机关商品和服务支出</t>
  </si>
  <si>
    <t>50201-办公经费</t>
  </si>
  <si>
    <t>50202-会议费</t>
  </si>
  <si>
    <t>50203-培训费</t>
  </si>
  <si>
    <t>50205-委托业务费</t>
  </si>
  <si>
    <t>50206-公务接待费</t>
  </si>
  <si>
    <t>50207-因公出国（境）费用</t>
  </si>
  <si>
    <t>50208-公务用车运行维护费</t>
  </si>
  <si>
    <t>50209-维修（护）费</t>
  </si>
  <si>
    <t>50299-其他商品和服务支出</t>
  </si>
  <si>
    <t>503-机关资本性支出（一）</t>
  </si>
  <si>
    <t>50306-设备购置</t>
  </si>
  <si>
    <t>504-机关资本性支出（二）</t>
  </si>
  <si>
    <t>50404-设备购置</t>
  </si>
  <si>
    <t>505-对事业单位经常性补助</t>
  </si>
  <si>
    <t>50501-工资福利支出</t>
  </si>
  <si>
    <t>50502-商品和服务支出</t>
  </si>
  <si>
    <t>506-对事业单位资本性补助</t>
  </si>
  <si>
    <t>50601-资本性支出（一）</t>
  </si>
  <si>
    <t>50602-资本性支出（二）</t>
  </si>
  <si>
    <t>509-对个人和家庭的补助</t>
  </si>
  <si>
    <t>50901-社会福利和救助</t>
  </si>
  <si>
    <t>50905-离退休费</t>
  </si>
  <si>
    <t>注：1.本表按照新的“政府预算支出经济分类科目” 将市本级基本支出细化到款级科目。 
    2.本表的本级基本支出合计数与表13的本级基本支出合计数相等。</t>
  </si>
  <si>
    <t>表16</t>
  </si>
  <si>
    <t xml:space="preserve">2022年县级一般公共预算转移支付支出预算表 </t>
  </si>
  <si>
    <t>转移支付合计</t>
  </si>
  <si>
    <t>注：本表直观反映预算安排中市级对各区县的补助情况。按照预算法实施条例规定，一般性转移支付应当分地区编制，转移支付应当分地区、分项目编制。</t>
  </si>
  <si>
    <t>表17</t>
  </si>
  <si>
    <t>一、一般性转移支付</t>
  </si>
  <si>
    <t>5.体制结算补助</t>
  </si>
  <si>
    <t>二、专项转移支付</t>
  </si>
  <si>
    <t>注：本表直观反映年初市对区县的转移支付分项目情况。</t>
  </si>
  <si>
    <t>表18</t>
  </si>
  <si>
    <t xml:space="preserve">2022年县级政府性基金预算收支预算表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</si>
  <si>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</si>
  <si>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</si>
  <si>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</si>
  <si>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</si>
  <si>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</si>
  <si>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</si>
  <si>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</si>
  <si>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八、抗疫特别国债安排的支出</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</si>
  <si>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</si>
  <si>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</si>
  <si>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</si>
  <si>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</si>
  <si>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</si>
  <si>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</si>
  <si>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三、上年结转</t>
  </si>
  <si>
    <t>注：1.本表直观反映2022年政府性基金预算收入与支出的平衡关系。
    2.收入总计（本级收入合计+转移性收入合计）=支出总计（本级支出合计+转移性支出合计）。</t>
  </si>
  <si>
    <t>表19</t>
  </si>
  <si>
    <t xml:space="preserve">2022年县级政府性基金预算本级支出预算表 </t>
  </si>
  <si>
    <t>大中型水库移民后期扶持基金支出</t>
  </si>
  <si>
    <t>移民补助</t>
  </si>
  <si>
    <t>基础设施建设和经济发展</t>
  </si>
  <si>
    <t>小型水库移民扶助基金安排的支出</t>
  </si>
  <si>
    <t>国有土地使用权出让收入安排的支出</t>
  </si>
  <si>
    <t>征地和拆迁补偿支出</t>
  </si>
  <si>
    <t>农村基础设施建设支出</t>
  </si>
  <si>
    <t>其他国有土地使用权出让收入安排的支出</t>
  </si>
  <si>
    <t>大中型水库库区基金安排的支出</t>
  </si>
  <si>
    <t>三峡水库库区基金支出</t>
  </si>
  <si>
    <t>解决移民遗留问题</t>
  </si>
  <si>
    <t>其他三峡水库库区基金支出</t>
  </si>
  <si>
    <t>国家重大水利工程建设基金安排的支出</t>
  </si>
  <si>
    <t>三峡后续工作</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</si>
  <si>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</si>
  <si>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</si>
  <si>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</si>
  <si>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</si>
  <si>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</si>
  <si>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</si>
  <si>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</si>
  <si>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</si>
  <si>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</si>
  <si>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</si>
  <si>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其他政府性基金债务付息支出</t>
  </si>
  <si>
    <t>抗疫特别国债安排的支出</t>
  </si>
  <si>
    <t>基础设施建设</t>
  </si>
  <si>
    <t>其他基础设施建设</t>
  </si>
  <si>
    <t>注：本表详细反映2022年政府性基金预算本级支出安排情况，按《中华人民共和国预算法》要求细化到功能分类项级科目。</t>
  </si>
  <si>
    <t>表20</t>
  </si>
  <si>
    <t xml:space="preserve">2021年县级政府性基金预算转移支付支出预算表 </t>
  </si>
  <si>
    <t>乡       镇</t>
  </si>
  <si>
    <t>此表无数据</t>
  </si>
  <si>
    <t>表21</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</si>
  <si>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</si>
  <si>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</si>
  <si>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</si>
  <si>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</si>
  <si>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</si>
  <si>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</si>
  <si>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</si>
  <si>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</si>
  <si>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9.国家重大水利工程建设基金</t>
  </si>
  <si>
    <t>……</t>
  </si>
  <si>
    <t>此表无数据。</t>
  </si>
  <si>
    <t>表22</t>
  </si>
  <si>
    <t xml:space="preserve">2022年县级国有资本经营预算收支预算表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</si>
  <si>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</si>
  <si>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</si>
  <si>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</si>
  <si>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</si>
  <si>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</si>
  <si>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</si>
  <si>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</si>
  <si>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</si>
  <si>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</si>
  <si>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</si>
  <si>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注：1.本表直观反映2022年国有资本经营预算收入与支出的平衡关系。
    2.收入总计（本级收入合计+转移性收入合计）=支出总计（本级支出合计+转移性支出合计）。
    3.2022年中央提前下达我市国有资本经营预算转移支付  万元，其中市级留用  万元、补助区县  万元。</t>
  </si>
  <si>
    <t>表23</t>
  </si>
  <si>
    <t>2022年全县社会保险基金预算收支预算表</t>
  </si>
  <si>
    <t xml:space="preserve">      </t>
  </si>
  <si>
    <t>表24</t>
  </si>
  <si>
    <t>2022年全县社会保险基金预算结余预算表</t>
  </si>
  <si>
    <t>2022年预算数</t>
  </si>
  <si>
    <t>预算数为上年
执行数的%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</si>
</sst>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_ "/>
    <numFmt numFmtId="178" formatCode="0_);[Red]\(0\)"/>
    <numFmt numFmtId="179" formatCode="#,##0_);[Red]\(#,##0\)"/>
    <numFmt numFmtId="180" formatCode="0.00_ "/>
    <numFmt numFmtId="181" formatCode="0.0_);[Red]\(0.0\)"/>
    <numFmt numFmtId="182" formatCode="#,##0.0_ "/>
    <numFmt numFmtId="183" formatCode="0.0_ "/>
  </numFmts>
  <fonts count="103">
    <font>
      <sz val="11"/>
      <color theme="1"/>
      <name val="宋体"/>
      <charset val="134"/>
      <scheme val="minor"/>
    </font>
    <font>
      <sz val="11"/>
      <name val="宋体"/>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1"/>
      <name val="宋体"/>
      <charset val="134"/>
      <scheme val="minor"/>
    </font>
    <font>
      <sz val="11"/>
      <name val="黑体"/>
      <charset val="134"/>
    </font>
    <font>
      <sz val="10"/>
      <color theme="1"/>
      <name val="宋体"/>
      <charset val="134"/>
    </font>
    <font>
      <b/>
      <sz val="11"/>
      <name val="宋体"/>
      <charset val="134"/>
      <scheme val="minor"/>
    </font>
    <font>
      <sz val="10"/>
      <color indexed="8"/>
      <name val="宋体"/>
      <charset val="134"/>
    </font>
    <font>
      <sz val="12"/>
      <name val="黑体"/>
      <charset val="134"/>
    </font>
    <font>
      <sz val="12"/>
      <color theme="1"/>
      <name val="黑体"/>
      <charset val="134"/>
    </font>
    <font>
      <b/>
      <sz val="12"/>
      <name val="宋体"/>
      <charset val="134"/>
    </font>
    <font>
      <b/>
      <sz val="11"/>
      <color theme="1"/>
      <name val="宋体"/>
      <charset val="1"/>
      <scheme val="minor"/>
    </font>
    <font>
      <sz val="10"/>
      <name val="Arial"/>
      <charset val="134"/>
    </font>
    <font>
      <sz val="12"/>
      <name val="方正楷体_GBK"/>
      <charset val="134"/>
    </font>
    <font>
      <sz val="18"/>
      <color indexed="8"/>
      <name val="方正黑体_GBK"/>
      <charset val="134"/>
    </font>
    <font>
      <sz val="14"/>
      <color theme="1"/>
      <name val="黑体"/>
      <charset val="134"/>
    </font>
    <font>
      <b/>
      <sz val="12"/>
      <color theme="1"/>
      <name val="宋体"/>
      <charset val="134"/>
    </font>
    <font>
      <sz val="12"/>
      <color theme="1"/>
      <name val="宋体"/>
      <charset val="134"/>
    </font>
    <font>
      <sz val="9"/>
      <color theme="1"/>
      <name val="宋体"/>
      <charset val="134"/>
    </font>
    <font>
      <b/>
      <sz val="18"/>
      <color theme="1"/>
      <name val="宋体"/>
      <charset val="134"/>
      <scheme val="minor"/>
    </font>
    <font>
      <sz val="12"/>
      <name val="宋体"/>
      <charset val="134"/>
      <scheme val="minor"/>
    </font>
    <font>
      <sz val="14"/>
      <color theme="1"/>
      <name val="宋体"/>
      <charset val="134"/>
      <scheme val="minor"/>
    </font>
    <font>
      <sz val="14"/>
      <color theme="1"/>
      <name val="方正小标宋_GBK"/>
      <charset val="134"/>
    </font>
    <font>
      <sz val="14"/>
      <name val="方正黑体_GBK"/>
      <charset val="134"/>
    </font>
    <font>
      <sz val="18"/>
      <name val="方正小标宋_GBK"/>
      <charset val="134"/>
    </font>
    <font>
      <b/>
      <sz val="12"/>
      <color theme="1"/>
      <name val="宋体"/>
      <charset val="134"/>
      <scheme val="minor"/>
    </font>
    <font>
      <sz val="12"/>
      <color theme="1"/>
      <name val="宋体"/>
      <charset val="134"/>
      <scheme val="minor"/>
    </font>
    <font>
      <sz val="10"/>
      <name val="Times New Roman"/>
      <charset val="134"/>
    </font>
    <font>
      <b/>
      <sz val="10"/>
      <color theme="1"/>
      <name val="Times New Roman"/>
      <charset val="134"/>
    </font>
    <font>
      <sz val="14"/>
      <name val="Times New Roman"/>
      <charset val="134"/>
    </font>
    <font>
      <b/>
      <sz val="14"/>
      <color theme="1"/>
      <name val="方正仿宋_GBK"/>
      <charset val="134"/>
    </font>
    <font>
      <sz val="14"/>
      <color theme="1"/>
      <name val="楷体"/>
      <charset val="134"/>
    </font>
    <font>
      <sz val="14"/>
      <color theme="1"/>
      <name val="方正仿宋_GBK"/>
      <charset val="134"/>
    </font>
    <font>
      <sz val="11"/>
      <color theme="1"/>
      <name val="方正仿宋_GBK"/>
      <charset val="134"/>
    </font>
    <font>
      <sz val="11"/>
      <color theme="1"/>
      <name val="楷体"/>
      <charset val="134"/>
    </font>
    <font>
      <sz val="10"/>
      <color rgb="FFFF0000"/>
      <name val="宋体"/>
      <charset val="134"/>
      <scheme val="minor"/>
    </font>
    <font>
      <b/>
      <sz val="11"/>
      <color theme="1"/>
      <name val="方正仿宋_GBK"/>
      <charset val="134"/>
    </font>
    <font>
      <sz val="19"/>
      <color theme="1"/>
      <name val="方正小标宋_GBK"/>
      <charset val="134"/>
    </font>
    <font>
      <sz val="18"/>
      <color theme="1"/>
      <name val="方正黑体_GBK"/>
      <charset val="134"/>
    </font>
    <font>
      <b/>
      <sz val="12"/>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8"/>
      <name val="宋体"/>
      <charset val="134"/>
    </font>
    <font>
      <sz val="11"/>
      <color indexed="8"/>
      <name val="宋体"/>
      <charset val="134"/>
      <scheme val="minor"/>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b/>
      <sz val="9"/>
      <name val="宋体"/>
      <charset val="134"/>
    </font>
    <font>
      <sz val="9"/>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27">
    <border>
      <left/>
      <right/>
      <top/>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theme="4" tint="0.39997558519241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indexed="8"/>
      </left>
      <right/>
      <top style="thin">
        <color indexed="65"/>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3" borderId="10" applyNumberFormat="0" applyFon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11" applyNumberFormat="0" applyFill="0" applyAlignment="0" applyProtection="0">
      <alignment vertical="center"/>
    </xf>
    <xf numFmtId="0" fontId="71" fillId="0" borderId="11" applyNumberFormat="0" applyFill="0" applyAlignment="0" applyProtection="0">
      <alignment vertical="center"/>
    </xf>
    <xf numFmtId="0" fontId="72" fillId="0" borderId="12" applyNumberFormat="0" applyFill="0" applyAlignment="0" applyProtection="0">
      <alignment vertical="center"/>
    </xf>
    <xf numFmtId="0" fontId="72" fillId="0" borderId="0" applyNumberFormat="0" applyFill="0" applyBorder="0" applyAlignment="0" applyProtection="0">
      <alignment vertical="center"/>
    </xf>
    <xf numFmtId="0" fontId="73" fillId="4" borderId="13" applyNumberFormat="0" applyAlignment="0" applyProtection="0">
      <alignment vertical="center"/>
    </xf>
    <xf numFmtId="0" fontId="74" fillId="5" borderId="14" applyNumberFormat="0" applyAlignment="0" applyProtection="0">
      <alignment vertical="center"/>
    </xf>
    <xf numFmtId="0" fontId="75" fillId="5" borderId="13" applyNumberFormat="0" applyAlignment="0" applyProtection="0">
      <alignment vertical="center"/>
    </xf>
    <xf numFmtId="0" fontId="76" fillId="6" borderId="15" applyNumberFormat="0" applyAlignment="0" applyProtection="0">
      <alignment vertical="center"/>
    </xf>
    <xf numFmtId="0" fontId="77" fillId="0" borderId="16" applyNumberFormat="0" applyFill="0" applyAlignment="0" applyProtection="0">
      <alignment vertical="center"/>
    </xf>
    <xf numFmtId="0" fontId="78" fillId="0" borderId="17" applyNumberFormat="0" applyFill="0" applyAlignment="0" applyProtection="0">
      <alignment vertical="center"/>
    </xf>
    <xf numFmtId="0" fontId="79" fillId="7" borderId="0" applyNumberFormat="0" applyBorder="0" applyAlignment="0" applyProtection="0">
      <alignment vertical="center"/>
    </xf>
    <xf numFmtId="0" fontId="80" fillId="8" borderId="0" applyNumberFormat="0" applyBorder="0" applyAlignment="0" applyProtection="0">
      <alignment vertical="center"/>
    </xf>
    <xf numFmtId="0" fontId="81" fillId="9" borderId="0" applyNumberFormat="0" applyBorder="0" applyAlignment="0" applyProtection="0">
      <alignment vertical="center"/>
    </xf>
    <xf numFmtId="0" fontId="82" fillId="10" borderId="0" applyNumberFormat="0" applyBorder="0" applyAlignment="0" applyProtection="0">
      <alignment vertical="center"/>
    </xf>
    <xf numFmtId="0" fontId="83" fillId="11" borderId="0" applyNumberFormat="0" applyBorder="0" applyAlignment="0" applyProtection="0">
      <alignment vertical="center"/>
    </xf>
    <xf numFmtId="0" fontId="83" fillId="12" borderId="0" applyNumberFormat="0" applyBorder="0" applyAlignment="0" applyProtection="0">
      <alignment vertical="center"/>
    </xf>
    <xf numFmtId="0" fontId="82" fillId="13" borderId="0" applyNumberFormat="0" applyBorder="0" applyAlignment="0" applyProtection="0">
      <alignment vertical="center"/>
    </xf>
    <xf numFmtId="0" fontId="82" fillId="14" borderId="0" applyNumberFormat="0" applyBorder="0" applyAlignment="0" applyProtection="0">
      <alignment vertical="center"/>
    </xf>
    <xf numFmtId="0" fontId="83" fillId="15" borderId="0" applyNumberFormat="0" applyBorder="0" applyAlignment="0" applyProtection="0">
      <alignment vertical="center"/>
    </xf>
    <xf numFmtId="0" fontId="83" fillId="16" borderId="0" applyNumberFormat="0" applyBorder="0" applyAlignment="0" applyProtection="0">
      <alignment vertical="center"/>
    </xf>
    <xf numFmtId="0" fontId="82" fillId="17" borderId="0" applyNumberFormat="0" applyBorder="0" applyAlignment="0" applyProtection="0">
      <alignment vertical="center"/>
    </xf>
    <xf numFmtId="0" fontId="82" fillId="18" borderId="0" applyNumberFormat="0" applyBorder="0" applyAlignment="0" applyProtection="0">
      <alignment vertical="center"/>
    </xf>
    <xf numFmtId="0" fontId="83" fillId="19" borderId="0" applyNumberFormat="0" applyBorder="0" applyAlignment="0" applyProtection="0">
      <alignment vertical="center"/>
    </xf>
    <xf numFmtId="0" fontId="83" fillId="20" borderId="0" applyNumberFormat="0" applyBorder="0" applyAlignment="0" applyProtection="0">
      <alignment vertical="center"/>
    </xf>
    <xf numFmtId="0" fontId="82" fillId="21" borderId="0" applyNumberFormat="0" applyBorder="0" applyAlignment="0" applyProtection="0">
      <alignment vertical="center"/>
    </xf>
    <xf numFmtId="0" fontId="82" fillId="22" borderId="0" applyNumberFormat="0" applyBorder="0" applyAlignment="0" applyProtection="0">
      <alignment vertical="center"/>
    </xf>
    <xf numFmtId="0" fontId="83" fillId="23" borderId="0" applyNumberFormat="0" applyBorder="0" applyAlignment="0" applyProtection="0">
      <alignment vertical="center"/>
    </xf>
    <xf numFmtId="0" fontId="83" fillId="24" borderId="0" applyNumberFormat="0" applyBorder="0" applyAlignment="0" applyProtection="0">
      <alignment vertical="center"/>
    </xf>
    <xf numFmtId="0" fontId="82" fillId="25" borderId="0" applyNumberFormat="0" applyBorder="0" applyAlignment="0" applyProtection="0">
      <alignment vertical="center"/>
    </xf>
    <xf numFmtId="0" fontId="82" fillId="26" borderId="0" applyNumberFormat="0" applyBorder="0" applyAlignment="0" applyProtection="0">
      <alignment vertical="center"/>
    </xf>
    <xf numFmtId="0" fontId="83" fillId="27" borderId="0" applyNumberFormat="0" applyBorder="0" applyAlignment="0" applyProtection="0">
      <alignment vertical="center"/>
    </xf>
    <xf numFmtId="0" fontId="83" fillId="28" borderId="0" applyNumberFormat="0" applyBorder="0" applyAlignment="0" applyProtection="0">
      <alignment vertical="center"/>
    </xf>
    <xf numFmtId="0" fontId="82" fillId="29" borderId="0" applyNumberFormat="0" applyBorder="0" applyAlignment="0" applyProtection="0">
      <alignment vertical="center"/>
    </xf>
    <xf numFmtId="0" fontId="82" fillId="30" borderId="0" applyNumberFormat="0" applyBorder="0" applyAlignment="0" applyProtection="0">
      <alignment vertical="center"/>
    </xf>
    <xf numFmtId="0" fontId="83" fillId="31" borderId="0" applyNumberFormat="0" applyBorder="0" applyAlignment="0" applyProtection="0">
      <alignment vertical="center"/>
    </xf>
    <xf numFmtId="0" fontId="83" fillId="32" borderId="0" applyNumberFormat="0" applyBorder="0" applyAlignment="0" applyProtection="0">
      <alignment vertical="center"/>
    </xf>
    <xf numFmtId="0" fontId="82" fillId="33" borderId="0" applyNumberFormat="0" applyBorder="0" applyAlignment="0" applyProtection="0">
      <alignment vertical="center"/>
    </xf>
    <xf numFmtId="0" fontId="31" fillId="0" borderId="0" applyBorder="0">
      <alignment vertical="center"/>
    </xf>
    <xf numFmtId="9" fontId="5" fillId="0" borderId="0" applyFont="0" applyFill="0" applyBorder="0" applyAlignment="0" applyProtection="0"/>
    <xf numFmtId="9" fontId="0" fillId="0" borderId="0" applyFont="0" applyFill="0" applyBorder="0" applyAlignment="0" applyProtection="0">
      <alignment vertical="center"/>
    </xf>
    <xf numFmtId="0" fontId="84" fillId="0" borderId="18" applyNumberFormat="0" applyFill="0" applyAlignment="0" applyProtection="0">
      <alignment vertical="center"/>
    </xf>
    <xf numFmtId="0" fontId="85" fillId="0" borderId="19" applyNumberFormat="0" applyFill="0" applyAlignment="0" applyProtection="0">
      <alignment vertical="center"/>
    </xf>
    <xf numFmtId="0" fontId="86" fillId="0" borderId="20" applyNumberFormat="0" applyFill="0" applyAlignment="0" applyProtection="0">
      <alignment vertical="center"/>
    </xf>
    <xf numFmtId="0" fontId="86" fillId="0" borderId="0" applyNumberFormat="0" applyFill="0" applyBorder="0" applyAlignment="0" applyProtection="0">
      <alignment vertical="center"/>
    </xf>
    <xf numFmtId="0" fontId="87" fillId="0" borderId="0" applyNumberFormat="0" applyFill="0" applyBorder="0" applyAlignment="0" applyProtection="0">
      <alignment vertical="center"/>
    </xf>
    <xf numFmtId="0" fontId="88" fillId="34" borderId="0" applyNumberFormat="0" applyBorder="0" applyAlignment="0" applyProtection="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0" fontId="5" fillId="0" borderId="0"/>
    <xf numFmtId="0" fontId="5" fillId="0" borderId="0"/>
    <xf numFmtId="0" fontId="5" fillId="0" borderId="0"/>
    <xf numFmtId="0" fontId="0" fillId="0" borderId="0">
      <alignment vertical="center"/>
    </xf>
    <xf numFmtId="0" fontId="90" fillId="0" borderId="0">
      <alignment vertical="center"/>
    </xf>
    <xf numFmtId="0" fontId="5" fillId="0" borderId="0"/>
    <xf numFmtId="0" fontId="5" fillId="0" borderId="0">
      <alignment vertical="center"/>
    </xf>
    <xf numFmtId="0" fontId="5" fillId="0" borderId="0">
      <alignment vertical="center"/>
    </xf>
    <xf numFmtId="0" fontId="5" fillId="0" borderId="0"/>
    <xf numFmtId="0" fontId="0" fillId="0" borderId="0">
      <alignment vertical="center"/>
    </xf>
    <xf numFmtId="0" fontId="0" fillId="0" borderId="0"/>
    <xf numFmtId="0" fontId="0" fillId="0" borderId="0">
      <alignment vertical="center"/>
    </xf>
    <xf numFmtId="0" fontId="5" fillId="0" borderId="0"/>
    <xf numFmtId="0" fontId="5" fillId="0" borderId="0"/>
    <xf numFmtId="0" fontId="0" fillId="0" borderId="0">
      <alignment vertical="center"/>
    </xf>
    <xf numFmtId="0" fontId="5" fillId="0" borderId="0"/>
    <xf numFmtId="0" fontId="0" fillId="0" borderId="0">
      <alignment vertical="center"/>
    </xf>
    <xf numFmtId="0" fontId="0" fillId="0" borderId="0">
      <alignment vertical="center"/>
    </xf>
    <xf numFmtId="0" fontId="14" fillId="0" borderId="0"/>
    <xf numFmtId="0" fontId="5" fillId="0" borderId="0">
      <alignment vertical="center"/>
    </xf>
    <xf numFmtId="0" fontId="90" fillId="0" borderId="0">
      <alignment vertical="center"/>
    </xf>
    <xf numFmtId="0" fontId="90" fillId="0" borderId="0">
      <alignment vertical="center"/>
    </xf>
    <xf numFmtId="0" fontId="0" fillId="0" borderId="0">
      <alignment vertical="center"/>
    </xf>
    <xf numFmtId="0" fontId="31" fillId="0" borderId="0"/>
    <xf numFmtId="0" fontId="31" fillId="0" borderId="0"/>
    <xf numFmtId="0" fontId="91" fillId="35" borderId="0" applyNumberFormat="0" applyBorder="0" applyAlignment="0" applyProtection="0">
      <alignment vertical="center"/>
    </xf>
    <xf numFmtId="0" fontId="92" fillId="0" borderId="21" applyNumberFormat="0" applyFill="0" applyAlignment="0" applyProtection="0">
      <alignment vertical="center"/>
    </xf>
    <xf numFmtId="0" fontId="93" fillId="36" borderId="22" applyNumberFormat="0" applyAlignment="0" applyProtection="0">
      <alignment vertical="center"/>
    </xf>
    <xf numFmtId="0" fontId="94" fillId="37" borderId="23" applyNumberFormat="0" applyAlignment="0" applyProtection="0">
      <alignment vertical="center"/>
    </xf>
    <xf numFmtId="0" fontId="95"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24" applyNumberFormat="0" applyFill="0" applyAlignment="0" applyProtection="0">
      <alignment vertical="center"/>
    </xf>
    <xf numFmtId="43" fontId="0" fillId="0" borderId="0" applyFont="0" applyFill="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alignment vertical="center"/>
    </xf>
    <xf numFmtId="41" fontId="5" fillId="0" borderId="0" applyFont="0" applyFill="0" applyBorder="0" applyAlignment="0" applyProtection="0"/>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alignment vertical="center"/>
    </xf>
    <xf numFmtId="0" fontId="98" fillId="38" borderId="0" applyNumberFormat="0" applyBorder="0" applyAlignment="0" applyProtection="0">
      <alignment vertical="center"/>
    </xf>
    <xf numFmtId="0" fontId="99" fillId="36" borderId="25" applyNumberFormat="0" applyAlignment="0" applyProtection="0">
      <alignment vertical="center"/>
    </xf>
    <xf numFmtId="0" fontId="100" fillId="39" borderId="22" applyNumberFormat="0" applyAlignment="0" applyProtection="0">
      <alignment vertical="center"/>
    </xf>
    <xf numFmtId="0" fontId="31" fillId="0" borderId="0"/>
    <xf numFmtId="0" fontId="5" fillId="40" borderId="26" applyNumberFormat="0" applyFont="0" applyAlignment="0" applyProtection="0">
      <alignment vertical="center"/>
    </xf>
  </cellStyleXfs>
  <cellXfs count="444">
    <xf numFmtId="0" fontId="0" fillId="0" borderId="0" xfId="0">
      <alignment vertical="center"/>
    </xf>
    <xf numFmtId="0" fontId="1" fillId="0" borderId="0" xfId="64" applyFont="1" applyAlignment="1"/>
    <xf numFmtId="0" fontId="2" fillId="0" borderId="0" xfId="64" applyAlignment="1"/>
    <xf numFmtId="176" fontId="2" fillId="0" borderId="0" xfId="1" applyNumberFormat="1" applyFont="1" applyAlignment="1"/>
    <xf numFmtId="0" fontId="2" fillId="0" borderId="0" xfId="64" applyFill="1" applyAlignment="1"/>
    <xf numFmtId="9" fontId="2" fillId="0" borderId="0" xfId="64" applyNumberFormat="1" applyAlignment="1"/>
    <xf numFmtId="0" fontId="3" fillId="2" borderId="0" xfId="60" applyFont="1" applyFill="1" applyAlignment="1">
      <alignment horizontal="left" vertical="center"/>
    </xf>
    <xf numFmtId="2" fontId="4" fillId="0" borderId="0" xfId="64" applyNumberFormat="1" applyFont="1" applyFill="1" applyAlignment="1" applyProtection="1">
      <alignment horizontal="center" vertical="center"/>
    </xf>
    <xf numFmtId="0" fontId="5" fillId="0" borderId="0" xfId="64" applyFont="1" applyAlignment="1">
      <alignment horizontal="center" vertical="center"/>
    </xf>
    <xf numFmtId="2" fontId="1" fillId="0" borderId="0" xfId="64" applyNumberFormat="1" applyFont="1" applyBorder="1" applyAlignment="1" applyProtection="1">
      <alignment horizontal="left"/>
    </xf>
    <xf numFmtId="176" fontId="1" fillId="0" borderId="0" xfId="1" applyNumberFormat="1" applyFont="1" applyAlignment="1"/>
    <xf numFmtId="2" fontId="1" fillId="0" borderId="0" xfId="64" applyNumberFormat="1" applyFont="1" applyFill="1" applyAlignment="1"/>
    <xf numFmtId="9" fontId="1" fillId="0" borderId="0" xfId="64" applyNumberFormat="1" applyFont="1" applyAlignment="1" applyProtection="1">
      <alignment horizontal="center" vertical="center"/>
    </xf>
    <xf numFmtId="0" fontId="1" fillId="0" borderId="0" xfId="64" applyFont="1" applyAlignment="1">
      <alignment vertical="center"/>
    </xf>
    <xf numFmtId="2" fontId="6" fillId="0" borderId="1" xfId="64" applyNumberFormat="1" applyFont="1" applyBorder="1" applyAlignment="1" applyProtection="1">
      <alignment horizontal="center" vertical="center" wrapText="1"/>
    </xf>
    <xf numFmtId="176" fontId="6" fillId="0" borderId="2" xfId="1" applyNumberFormat="1" applyFont="1" applyBorder="1" applyAlignment="1" applyProtection="1">
      <alignment horizontal="center" vertical="center" wrapText="1"/>
    </xf>
    <xf numFmtId="2" fontId="6" fillId="0" borderId="2" xfId="64" applyNumberFormat="1" applyFont="1" applyFill="1" applyBorder="1" applyAlignment="1" applyProtection="1">
      <alignment horizontal="center" vertical="center" wrapText="1"/>
    </xf>
    <xf numFmtId="9" fontId="6" fillId="0" borderId="2" xfId="64" applyNumberFormat="1" applyFont="1" applyBorder="1" applyAlignment="1">
      <alignment horizontal="center" vertical="center" wrapText="1"/>
    </xf>
    <xf numFmtId="0" fontId="7" fillId="0" borderId="2" xfId="80" applyFont="1" applyBorder="1" applyAlignment="1">
      <alignment vertical="center"/>
    </xf>
    <xf numFmtId="176" fontId="1" fillId="0" borderId="2" xfId="1" applyNumberFormat="1" applyFont="1" applyFill="1" applyBorder="1" applyAlignment="1" applyProtection="1">
      <alignment vertical="center" wrapText="1"/>
    </xf>
    <xf numFmtId="2" fontId="1" fillId="0" borderId="2" xfId="64" applyNumberFormat="1" applyFont="1" applyFill="1" applyBorder="1" applyAlignment="1" applyProtection="1">
      <alignment vertical="center" wrapText="1"/>
    </xf>
    <xf numFmtId="9" fontId="1" fillId="0" borderId="2" xfId="64" applyNumberFormat="1" applyFont="1" applyFill="1" applyBorder="1" applyAlignment="1" applyProtection="1">
      <alignment vertical="center" wrapText="1"/>
    </xf>
    <xf numFmtId="0" fontId="8" fillId="0" borderId="2" xfId="80" applyFont="1" applyBorder="1" applyAlignment="1">
      <alignment vertical="center"/>
    </xf>
    <xf numFmtId="176" fontId="1" fillId="0" borderId="2" xfId="1" applyNumberFormat="1" applyFont="1" applyFill="1" applyBorder="1" applyAlignment="1"/>
    <xf numFmtId="9" fontId="1" fillId="0" borderId="2" xfId="64" applyNumberFormat="1" applyFont="1" applyBorder="1" applyAlignment="1"/>
    <xf numFmtId="0" fontId="1" fillId="0" borderId="2" xfId="64" applyFont="1" applyFill="1" applyBorder="1" applyAlignment="1"/>
    <xf numFmtId="176" fontId="1" fillId="0" borderId="2" xfId="1" applyNumberFormat="1" applyFont="1" applyBorder="1" applyAlignment="1">
      <alignment horizontal="center"/>
    </xf>
    <xf numFmtId="0" fontId="7" fillId="0" borderId="2" xfId="80" applyFont="1" applyBorder="1" applyAlignment="1">
      <alignment horizontal="center" vertical="center"/>
    </xf>
    <xf numFmtId="176" fontId="1" fillId="0" borderId="2" xfId="1" applyNumberFormat="1" applyFont="1" applyBorder="1" applyAlignment="1"/>
    <xf numFmtId="2" fontId="1" fillId="0" borderId="0" xfId="64" applyNumberFormat="1" applyFont="1" applyAlignment="1">
      <alignment vertical="center"/>
    </xf>
    <xf numFmtId="0" fontId="9" fillId="2" borderId="0" xfId="75" applyFont="1" applyFill="1" applyAlignment="1">
      <alignment vertical="center"/>
    </xf>
    <xf numFmtId="0" fontId="9" fillId="2" borderId="0" xfId="75" applyFont="1" applyFill="1">
      <alignment vertical="center"/>
    </xf>
    <xf numFmtId="0" fontId="10" fillId="2" borderId="0" xfId="60" applyFont="1" applyFill="1" applyAlignment="1">
      <alignment horizontal="center" vertical="center"/>
    </xf>
    <xf numFmtId="177" fontId="11" fillId="2" borderId="0" xfId="58" applyNumberFormat="1" applyFont="1" applyFill="1" applyBorder="1" applyAlignment="1">
      <alignment horizontal="center" vertical="center"/>
    </xf>
    <xf numFmtId="0" fontId="11" fillId="2" borderId="0" xfId="58" applyFont="1" applyFill="1" applyBorder="1" applyAlignment="1">
      <alignment horizontal="center" vertical="center"/>
    </xf>
    <xf numFmtId="0" fontId="11" fillId="2" borderId="0" xfId="58" applyFont="1" applyFill="1" applyBorder="1" applyAlignment="1">
      <alignment vertical="center"/>
    </xf>
    <xf numFmtId="0" fontId="12" fillId="2" borderId="0" xfId="60" applyFont="1" applyFill="1" applyBorder="1" applyAlignment="1">
      <alignment horizontal="right" vertical="center"/>
    </xf>
    <xf numFmtId="0" fontId="11" fillId="2" borderId="2" xfId="60" applyFont="1" applyFill="1" applyBorder="1" applyAlignment="1">
      <alignment horizontal="center" vertical="center"/>
    </xf>
    <xf numFmtId="178" fontId="11" fillId="2" borderId="2" xfId="93" applyNumberFormat="1" applyFont="1" applyFill="1" applyBorder="1" applyAlignment="1" applyProtection="1">
      <alignment horizontal="center" vertical="center" wrapText="1"/>
      <protection locked="0"/>
    </xf>
    <xf numFmtId="0" fontId="11" fillId="2" borderId="2" xfId="58" applyFont="1" applyFill="1" applyBorder="1" applyAlignment="1">
      <alignment horizontal="center" vertical="center"/>
    </xf>
    <xf numFmtId="177" fontId="13" fillId="2" borderId="2" xfId="0" applyNumberFormat="1" applyFont="1" applyFill="1" applyBorder="1" applyAlignment="1" applyProtection="1">
      <alignment vertical="center"/>
    </xf>
    <xf numFmtId="0" fontId="11" fillId="2" borderId="2" xfId="58" applyFont="1" applyFill="1" applyBorder="1" applyAlignment="1">
      <alignment horizontal="left" vertical="center"/>
    </xf>
    <xf numFmtId="178" fontId="12" fillId="2" borderId="2" xfId="60" applyNumberFormat="1" applyFont="1" applyFill="1" applyBorder="1">
      <alignment vertical="center"/>
    </xf>
    <xf numFmtId="177" fontId="14" fillId="2" borderId="2" xfId="0" applyNumberFormat="1" applyFont="1" applyFill="1" applyBorder="1" applyAlignment="1" applyProtection="1">
      <alignment vertical="center"/>
    </xf>
    <xf numFmtId="178" fontId="12" fillId="2" borderId="2" xfId="60" applyNumberFormat="1" applyFont="1" applyFill="1" applyBorder="1" applyAlignment="1">
      <alignment horizontal="left" vertical="center" indent="1"/>
    </xf>
    <xf numFmtId="178" fontId="12" fillId="2" borderId="2" xfId="60" applyNumberFormat="1" applyFont="1" applyFill="1" applyBorder="1" applyAlignment="1">
      <alignment horizontal="left" vertical="center" wrapText="1" indent="1"/>
    </xf>
    <xf numFmtId="0" fontId="15" fillId="2" borderId="2" xfId="75" applyFont="1" applyFill="1" applyBorder="1" applyAlignment="1">
      <alignment horizontal="center" vertical="center"/>
    </xf>
    <xf numFmtId="0" fontId="16" fillId="2" borderId="2" xfId="75" applyFont="1" applyFill="1" applyBorder="1" applyAlignment="1">
      <alignment horizontal="center" vertical="center"/>
    </xf>
    <xf numFmtId="0" fontId="17" fillId="2" borderId="2" xfId="58" applyFont="1" applyFill="1" applyBorder="1" applyAlignment="1">
      <alignment horizontal="left" vertical="center"/>
    </xf>
    <xf numFmtId="0" fontId="0" fillId="2" borderId="0" xfId="63" applyFont="1" applyFill="1" applyAlignment="1">
      <alignment horizontal="left" vertical="center" wrapText="1"/>
    </xf>
    <xf numFmtId="0" fontId="18" fillId="2" borderId="0" xfId="75" applyFont="1" applyFill="1">
      <alignment vertical="center"/>
    </xf>
    <xf numFmtId="0" fontId="9" fillId="0" borderId="0" xfId="63" applyFont="1" applyFill="1" applyAlignment="1"/>
    <xf numFmtId="0" fontId="0" fillId="0" borderId="0" xfId="63" applyFill="1" applyAlignment="1"/>
    <xf numFmtId="176" fontId="0" fillId="0" borderId="0" xfId="1" applyNumberFormat="1" applyFont="1" applyFill="1" applyAlignment="1">
      <alignment horizontal="center" vertical="center"/>
    </xf>
    <xf numFmtId="179" fontId="0" fillId="0" borderId="0" xfId="63" applyNumberFormat="1" applyFill="1" applyAlignment="1"/>
    <xf numFmtId="176" fontId="0" fillId="0" borderId="0" xfId="1" applyNumberFormat="1" applyFont="1" applyFill="1" applyAlignment="1"/>
    <xf numFmtId="179" fontId="0" fillId="2" borderId="0" xfId="63" applyNumberFormat="1" applyFill="1" applyAlignment="1"/>
    <xf numFmtId="176" fontId="0" fillId="2" borderId="0" xfId="1" applyNumberFormat="1" applyFont="1" applyFill="1" applyAlignment="1"/>
    <xf numFmtId="0" fontId="0" fillId="2" borderId="0" xfId="63" applyFill="1" applyBorder="1">
      <alignment vertical="center"/>
    </xf>
    <xf numFmtId="176" fontId="15" fillId="2" borderId="0" xfId="1" applyNumberFormat="1" applyFont="1" applyFill="1" applyAlignment="1">
      <alignment horizontal="center" vertical="center"/>
    </xf>
    <xf numFmtId="179" fontId="9" fillId="2" borderId="0" xfId="63" applyNumberFormat="1" applyFont="1" applyFill="1" applyAlignment="1"/>
    <xf numFmtId="176" fontId="12" fillId="2" borderId="0" xfId="1" applyNumberFormat="1" applyFont="1" applyFill="1" applyBorder="1" applyAlignment="1">
      <alignment horizontal="right" vertical="center"/>
    </xf>
    <xf numFmtId="0" fontId="11" fillId="2" borderId="2" xfId="77" applyFont="1" applyFill="1" applyBorder="1" applyAlignment="1">
      <alignment horizontal="center" vertical="center"/>
    </xf>
    <xf numFmtId="176" fontId="11" fillId="2" borderId="2" xfId="1" applyNumberFormat="1" applyFont="1" applyFill="1" applyBorder="1" applyAlignment="1">
      <alignment horizontal="center" vertical="center"/>
    </xf>
    <xf numFmtId="176" fontId="19" fillId="2" borderId="2" xfId="1" applyNumberFormat="1" applyFont="1" applyFill="1" applyBorder="1" applyAlignment="1" applyProtection="1">
      <alignment vertical="center"/>
    </xf>
    <xf numFmtId="176" fontId="20" fillId="2" borderId="2" xfId="1" applyNumberFormat="1" applyFont="1" applyFill="1" applyBorder="1" applyAlignment="1" applyProtection="1">
      <alignment vertical="center"/>
    </xf>
    <xf numFmtId="0" fontId="11" fillId="2" borderId="2" xfId="63" applyFont="1" applyFill="1" applyBorder="1" applyAlignment="1">
      <alignment vertical="center"/>
    </xf>
    <xf numFmtId="179" fontId="11" fillId="2" borderId="2" xfId="63" applyNumberFormat="1" applyFont="1" applyFill="1" applyBorder="1" applyAlignment="1">
      <alignment vertical="center"/>
    </xf>
    <xf numFmtId="3" fontId="14" fillId="2" borderId="2" xfId="0" applyNumberFormat="1" applyFont="1" applyFill="1" applyBorder="1" applyAlignment="1" applyProtection="1">
      <alignment vertical="center"/>
    </xf>
    <xf numFmtId="176" fontId="14" fillId="2" borderId="2" xfId="1" applyNumberFormat="1" applyFont="1" applyFill="1" applyBorder="1" applyAlignment="1" applyProtection="1">
      <alignment vertical="center"/>
    </xf>
    <xf numFmtId="3" fontId="14" fillId="0" borderId="2" xfId="0" applyNumberFormat="1" applyFont="1" applyFill="1" applyBorder="1" applyAlignment="1" applyProtection="1">
      <alignment wrapText="1"/>
    </xf>
    <xf numFmtId="177" fontId="9" fillId="0" borderId="0" xfId="63" applyNumberFormat="1" applyFont="1" applyFill="1" applyAlignment="1"/>
    <xf numFmtId="3" fontId="14" fillId="0" borderId="2" xfId="0" applyNumberFormat="1" applyFont="1" applyFill="1" applyBorder="1" applyAlignment="1" applyProtection="1">
      <alignment horizontal="left" wrapText="1"/>
    </xf>
    <xf numFmtId="0" fontId="12" fillId="2" borderId="2" xfId="63" applyFont="1" applyFill="1" applyBorder="1" applyAlignment="1">
      <alignment vertical="center"/>
    </xf>
    <xf numFmtId="176" fontId="15" fillId="2" borderId="2" xfId="1" applyNumberFormat="1" applyFont="1" applyFill="1" applyBorder="1" applyAlignment="1">
      <alignment horizontal="right" vertical="center"/>
    </xf>
    <xf numFmtId="0" fontId="9" fillId="0" borderId="0" xfId="63" applyFont="1" applyFill="1" applyBorder="1" applyAlignment="1"/>
    <xf numFmtId="0" fontId="21" fillId="2" borderId="2" xfId="63" applyFont="1" applyFill="1" applyBorder="1" applyAlignment="1">
      <alignment vertical="center"/>
    </xf>
    <xf numFmtId="0" fontId="12" fillId="2" borderId="2" xfId="63" applyFont="1" applyFill="1" applyBorder="1" applyAlignment="1"/>
    <xf numFmtId="176" fontId="0" fillId="2" borderId="2" xfId="1" applyNumberFormat="1" applyFont="1" applyFill="1" applyBorder="1" applyAlignment="1">
      <alignment horizontal="right" vertical="center"/>
    </xf>
    <xf numFmtId="0" fontId="21" fillId="2" borderId="2" xfId="63" applyFont="1" applyFill="1" applyBorder="1" applyAlignment="1"/>
    <xf numFmtId="3" fontId="14" fillId="0" borderId="2" xfId="0" applyNumberFormat="1" applyFont="1" applyFill="1" applyBorder="1" applyAlignment="1" applyProtection="1">
      <alignment horizontal="left" vertical="center" wrapText="1"/>
    </xf>
    <xf numFmtId="0" fontId="11" fillId="2" borderId="2" xfId="0" applyFont="1" applyFill="1" applyBorder="1" applyAlignment="1">
      <alignment horizontal="left" vertical="center"/>
    </xf>
    <xf numFmtId="176" fontId="13" fillId="2" borderId="2" xfId="1" applyNumberFormat="1" applyFont="1" applyFill="1" applyBorder="1" applyAlignment="1">
      <alignment horizontal="right" vertical="center"/>
    </xf>
    <xf numFmtId="178" fontId="9" fillId="0" borderId="0" xfId="63" applyNumberFormat="1" applyFont="1" applyFill="1" applyAlignment="1"/>
    <xf numFmtId="0" fontId="0" fillId="2" borderId="0" xfId="78" applyFill="1" applyAlignment="1">
      <alignment horizontal="left" vertical="center" wrapText="1"/>
    </xf>
    <xf numFmtId="0" fontId="0" fillId="0" borderId="0" xfId="78" applyFill="1" applyAlignment="1">
      <alignment horizontal="left" vertical="center" indent="2"/>
    </xf>
    <xf numFmtId="0" fontId="0" fillId="0" borderId="0" xfId="78" applyFill="1">
      <alignment vertical="center"/>
    </xf>
    <xf numFmtId="0" fontId="3" fillId="0" borderId="0" xfId="60" applyFont="1" applyFill="1" applyAlignment="1">
      <alignment horizontal="left" vertical="center"/>
    </xf>
    <xf numFmtId="0" fontId="10" fillId="0" borderId="0" xfId="60" applyFont="1" applyFill="1" applyAlignment="1">
      <alignment horizontal="center" vertical="center"/>
    </xf>
    <xf numFmtId="0" fontId="22" fillId="0" borderId="0" xfId="60" applyFont="1" applyFill="1" applyBorder="1" applyAlignment="1">
      <alignment horizontal="center" vertical="center"/>
    </xf>
    <xf numFmtId="0" fontId="22" fillId="0" borderId="0" xfId="60" applyFont="1" applyFill="1" applyBorder="1" applyAlignment="1">
      <alignment horizontal="left" vertical="center" indent="2"/>
    </xf>
    <xf numFmtId="177" fontId="8" fillId="0" borderId="0" xfId="0" applyNumberFormat="1" applyFont="1" applyFill="1" applyBorder="1" applyAlignment="1" applyProtection="1">
      <alignment horizontal="right" vertical="center"/>
      <protection locked="0"/>
    </xf>
    <xf numFmtId="14" fontId="23" fillId="0" borderId="2" xfId="93" applyNumberFormat="1" applyFont="1" applyFill="1" applyBorder="1" applyAlignment="1" applyProtection="1">
      <alignment horizontal="center" vertical="center"/>
      <protection locked="0"/>
    </xf>
    <xf numFmtId="178" fontId="17" fillId="0" borderId="2" xfId="93" applyNumberFormat="1" applyFont="1" applyFill="1" applyBorder="1" applyAlignment="1" applyProtection="1">
      <alignment horizontal="center" vertical="center" wrapText="1"/>
      <protection locked="0"/>
    </xf>
    <xf numFmtId="0" fontId="17" fillId="0" borderId="2" xfId="60" applyFont="1" applyFill="1" applyBorder="1">
      <alignment vertical="center"/>
    </xf>
    <xf numFmtId="0" fontId="12" fillId="2" borderId="2" xfId="78" applyFont="1" applyFill="1" applyBorder="1" applyAlignment="1">
      <alignment horizontal="left" vertical="center"/>
    </xf>
    <xf numFmtId="177" fontId="24" fillId="0" borderId="2" xfId="78" applyNumberFormat="1" applyFont="1" applyFill="1" applyBorder="1">
      <alignment vertical="center"/>
    </xf>
    <xf numFmtId="0" fontId="12" fillId="0" borderId="2" xfId="0" applyFont="1" applyBorder="1" applyAlignment="1">
      <alignment horizontal="left" vertical="center"/>
    </xf>
    <xf numFmtId="0" fontId="12" fillId="0" borderId="3" xfId="78" applyFont="1" applyFill="1" applyBorder="1" applyAlignment="1">
      <alignment horizontal="left" vertical="center" wrapText="1"/>
    </xf>
    <xf numFmtId="0" fontId="25" fillId="0" borderId="0" xfId="0" applyFont="1" applyFill="1">
      <alignment vertical="center"/>
    </xf>
    <xf numFmtId="0" fontId="22" fillId="0" borderId="0" xfId="0" applyFont="1" applyFill="1">
      <alignment vertical="center"/>
    </xf>
    <xf numFmtId="0" fontId="22" fillId="0" borderId="0" xfId="60" applyFont="1" applyFill="1" applyBorder="1" applyAlignment="1">
      <alignment horizontal="right" vertical="center"/>
    </xf>
    <xf numFmtId="178" fontId="6" fillId="0" borderId="2" xfId="60" applyNumberFormat="1" applyFont="1" applyFill="1" applyBorder="1">
      <alignment vertical="center"/>
    </xf>
    <xf numFmtId="180" fontId="14" fillId="2" borderId="2" xfId="0" applyNumberFormat="1" applyFont="1" applyFill="1" applyBorder="1" applyAlignment="1">
      <alignment horizontal="center" vertical="center"/>
    </xf>
    <xf numFmtId="178" fontId="14" fillId="2" borderId="2" xfId="60" applyNumberFormat="1" applyFont="1" applyFill="1" applyBorder="1">
      <alignment vertical="center"/>
    </xf>
    <xf numFmtId="0" fontId="9" fillId="0" borderId="0" xfId="0" applyFont="1" applyFill="1" applyAlignment="1"/>
    <xf numFmtId="179" fontId="9" fillId="0" borderId="0" xfId="0" applyNumberFormat="1" applyFont="1" applyFill="1" applyAlignment="1">
      <alignment vertical="center" wrapText="1"/>
    </xf>
    <xf numFmtId="176" fontId="18" fillId="0" borderId="0" xfId="1" applyNumberFormat="1" applyFont="1" applyFill="1" applyAlignment="1">
      <alignment horizontal="right"/>
    </xf>
    <xf numFmtId="0" fontId="0" fillId="0" borderId="0" xfId="60" applyFill="1" applyBorder="1" applyAlignment="1">
      <alignment horizontal="center" vertical="center" wrapText="1"/>
    </xf>
    <xf numFmtId="176" fontId="18" fillId="0" borderId="0" xfId="1" applyNumberFormat="1" applyFont="1" applyFill="1" applyBorder="1" applyAlignment="1" applyProtection="1">
      <alignment horizontal="right" vertical="center"/>
      <protection locked="0"/>
    </xf>
    <xf numFmtId="0" fontId="11" fillId="0" borderId="2" xfId="0" applyFont="1" applyFill="1" applyBorder="1" applyAlignment="1">
      <alignment horizontal="center" vertical="center" wrapText="1"/>
    </xf>
    <xf numFmtId="176" fontId="11" fillId="0" borderId="2" xfId="1" applyNumberFormat="1" applyFont="1" applyFill="1" applyBorder="1" applyAlignment="1">
      <alignment horizontal="center" vertical="center" wrapText="1"/>
    </xf>
    <xf numFmtId="179" fontId="11" fillId="0" borderId="4" xfId="0" applyNumberFormat="1" applyFont="1" applyFill="1" applyBorder="1" applyAlignment="1">
      <alignment vertical="center" wrapText="1"/>
    </xf>
    <xf numFmtId="176" fontId="13" fillId="2" borderId="4" xfId="1" applyNumberFormat="1" applyFont="1" applyFill="1" applyBorder="1" applyAlignment="1">
      <alignment horizontal="right" vertical="center"/>
    </xf>
    <xf numFmtId="0" fontId="0" fillId="0" borderId="2" xfId="0" applyNumberFormat="1" applyFont="1" applyBorder="1" applyAlignment="1">
      <alignment horizontal="left" vertical="center"/>
    </xf>
    <xf numFmtId="176" fontId="0" fillId="0" borderId="2" xfId="1" applyNumberFormat="1" applyFont="1" applyBorder="1">
      <alignment vertical="center"/>
    </xf>
    <xf numFmtId="0" fontId="0" fillId="0" borderId="2" xfId="0" applyNumberFormat="1" applyFont="1" applyBorder="1" applyAlignment="1">
      <alignment horizontal="left" vertical="center" indent="1"/>
    </xf>
    <xf numFmtId="0" fontId="0" fillId="0" borderId="2" xfId="0" applyFont="1" applyBorder="1" applyAlignment="1">
      <alignment horizontal="left" vertical="center" indent="2"/>
    </xf>
    <xf numFmtId="0" fontId="0" fillId="0" borderId="3" xfId="78" applyFill="1" applyBorder="1" applyAlignment="1">
      <alignment horizontal="left" vertical="center" wrapText="1"/>
    </xf>
    <xf numFmtId="0" fontId="9" fillId="0" borderId="0" xfId="0" applyFont="1" applyFill="1" applyAlignment="1">
      <alignment vertical="center"/>
    </xf>
    <xf numFmtId="176" fontId="9" fillId="0" borderId="0" xfId="1" applyNumberFormat="1" applyFont="1" applyFill="1" applyAlignment="1"/>
    <xf numFmtId="179" fontId="9" fillId="0" borderId="0" xfId="0" applyNumberFormat="1" applyFont="1" applyFill="1" applyAlignment="1">
      <alignment vertical="center"/>
    </xf>
    <xf numFmtId="0" fontId="0" fillId="0" borderId="0" xfId="60" applyFill="1" applyBorder="1" applyAlignment="1">
      <alignment horizontal="center" vertical="center"/>
    </xf>
    <xf numFmtId="0" fontId="11" fillId="0" borderId="2" xfId="0" applyFont="1" applyFill="1" applyBorder="1" applyAlignment="1">
      <alignment horizontal="center" vertical="center"/>
    </xf>
    <xf numFmtId="176" fontId="11" fillId="0" borderId="2" xfId="1" applyNumberFormat="1" applyFont="1" applyFill="1" applyBorder="1" applyAlignment="1">
      <alignment horizontal="center" vertical="center"/>
    </xf>
    <xf numFmtId="0" fontId="11" fillId="2" borderId="2" xfId="0" applyFont="1" applyFill="1" applyBorder="1" applyAlignment="1">
      <alignment horizontal="center" vertical="center"/>
    </xf>
    <xf numFmtId="176" fontId="13" fillId="0" borderId="2" xfId="1" applyNumberFormat="1" applyFont="1" applyFill="1" applyBorder="1" applyAlignment="1">
      <alignment horizontal="right" vertical="center"/>
    </xf>
    <xf numFmtId="179" fontId="11" fillId="2" borderId="2" xfId="0" applyNumberFormat="1" applyFont="1" applyFill="1" applyBorder="1" applyAlignment="1">
      <alignment vertical="center"/>
    </xf>
    <xf numFmtId="176" fontId="14" fillId="0" borderId="2" xfId="1" applyNumberFormat="1" applyFont="1" applyFill="1" applyBorder="1" applyAlignment="1" applyProtection="1">
      <alignment vertical="center"/>
    </xf>
    <xf numFmtId="176" fontId="0" fillId="0" borderId="2" xfId="1" applyNumberFormat="1" applyFont="1" applyFill="1" applyBorder="1" applyAlignment="1">
      <alignment vertical="center"/>
    </xf>
    <xf numFmtId="3" fontId="14" fillId="2" borderId="2" xfId="0" applyNumberFormat="1" applyFont="1" applyFill="1" applyBorder="1" applyAlignment="1" applyProtection="1">
      <alignment vertical="center" wrapText="1"/>
    </xf>
    <xf numFmtId="178" fontId="9" fillId="2" borderId="2" xfId="0" applyNumberFormat="1" applyFont="1" applyFill="1" applyBorder="1" applyAlignment="1"/>
    <xf numFmtId="176" fontId="9" fillId="2" borderId="2" xfId="1" applyNumberFormat="1" applyFont="1" applyFill="1" applyBorder="1" applyAlignment="1"/>
    <xf numFmtId="176" fontId="18" fillId="0" borderId="2" xfId="1" applyNumberFormat="1" applyFont="1" applyFill="1" applyBorder="1" applyAlignment="1">
      <alignment horizontal="right" vertical="center"/>
    </xf>
    <xf numFmtId="176" fontId="18" fillId="2" borderId="2" xfId="1" applyNumberFormat="1" applyFont="1" applyFill="1" applyBorder="1" applyAlignment="1">
      <alignment horizontal="right" vertical="center"/>
    </xf>
    <xf numFmtId="0" fontId="26" fillId="2" borderId="2" xfId="65" applyFont="1" applyFill="1" applyBorder="1">
      <alignment vertical="center"/>
    </xf>
    <xf numFmtId="0" fontId="14" fillId="2" borderId="2" xfId="65" applyFont="1" applyFill="1" applyBorder="1">
      <alignment vertical="center"/>
    </xf>
    <xf numFmtId="3" fontId="14" fillId="0" borderId="2" xfId="0" applyNumberFormat="1" applyFont="1" applyFill="1" applyBorder="1" applyAlignment="1" applyProtection="1">
      <alignment vertical="center"/>
    </xf>
    <xf numFmtId="0" fontId="26" fillId="0" borderId="2" xfId="66" applyFont="1" applyFill="1" applyBorder="1">
      <alignment vertical="center"/>
    </xf>
    <xf numFmtId="0" fontId="14" fillId="0" borderId="2" xfId="66" applyFont="1" applyFill="1" applyBorder="1">
      <alignment vertical="center"/>
    </xf>
    <xf numFmtId="176" fontId="0" fillId="0" borderId="2" xfId="1" applyNumberFormat="1" applyFont="1" applyFill="1" applyBorder="1" applyAlignment="1">
      <alignment horizontal="right" vertical="center"/>
    </xf>
    <xf numFmtId="0" fontId="0" fillId="0" borderId="0" xfId="78" applyFill="1" applyAlignment="1">
      <alignment horizontal="left" vertical="center" wrapText="1"/>
    </xf>
    <xf numFmtId="0" fontId="0" fillId="0" borderId="0" xfId="78" applyFill="1" applyAlignment="1">
      <alignment horizontal="left" vertical="center" indent="1"/>
    </xf>
    <xf numFmtId="176" fontId="0" fillId="0" borderId="0" xfId="1" applyNumberFormat="1" applyFont="1" applyFill="1">
      <alignment vertical="center"/>
    </xf>
    <xf numFmtId="176" fontId="24" fillId="0" borderId="0" xfId="1" applyNumberFormat="1" applyFont="1" applyFill="1" applyBorder="1" applyAlignment="1" applyProtection="1">
      <alignment horizontal="right" vertical="center"/>
      <protection locked="0"/>
    </xf>
    <xf numFmtId="14" fontId="27" fillId="0" borderId="2" xfId="93" applyNumberFormat="1" applyFont="1" applyFill="1" applyBorder="1" applyAlignment="1" applyProtection="1">
      <alignment horizontal="center" vertical="center"/>
      <protection locked="0"/>
    </xf>
    <xf numFmtId="176" fontId="28" fillId="0" borderId="2" xfId="1" applyNumberFormat="1" applyFont="1" applyFill="1" applyBorder="1" applyAlignment="1" applyProtection="1">
      <alignment horizontal="center" vertical="center" wrapText="1"/>
      <protection locked="0"/>
    </xf>
    <xf numFmtId="0" fontId="27" fillId="0" borderId="2" xfId="81" applyFont="1" applyFill="1" applyBorder="1" applyAlignment="1">
      <alignment vertical="center"/>
    </xf>
    <xf numFmtId="0" fontId="12" fillId="2" borderId="2" xfId="78" applyFont="1" applyFill="1" applyBorder="1" applyAlignment="1">
      <alignment horizontal="left" vertical="center" indent="1"/>
    </xf>
    <xf numFmtId="176" fontId="14" fillId="0" borderId="2" xfId="1" applyNumberFormat="1" applyFont="1" applyFill="1" applyBorder="1" applyAlignment="1">
      <alignment vertical="center"/>
    </xf>
    <xf numFmtId="0" fontId="0" fillId="2" borderId="3" xfId="78" applyFill="1" applyBorder="1" applyAlignment="1">
      <alignment horizontal="left" vertical="center" wrapText="1"/>
    </xf>
    <xf numFmtId="176" fontId="22" fillId="0" borderId="0" xfId="1" applyNumberFormat="1" applyFont="1" applyFill="1">
      <alignment vertical="center"/>
    </xf>
    <xf numFmtId="176" fontId="3" fillId="0" borderId="0" xfId="1" applyNumberFormat="1" applyFont="1" applyFill="1" applyAlignment="1">
      <alignment horizontal="left" vertical="center"/>
    </xf>
    <xf numFmtId="176" fontId="22" fillId="0" borderId="0" xfId="1" applyNumberFormat="1" applyFont="1" applyFill="1" applyBorder="1" applyAlignment="1">
      <alignment horizontal="right" vertical="center"/>
    </xf>
    <xf numFmtId="177" fontId="24" fillId="0" borderId="0" xfId="0" applyNumberFormat="1" applyFont="1" applyFill="1" applyBorder="1" applyAlignment="1" applyProtection="1">
      <alignment horizontal="right" vertical="center"/>
      <protection locked="0"/>
    </xf>
    <xf numFmtId="176" fontId="23" fillId="0" borderId="2" xfId="1" applyNumberFormat="1" applyFont="1" applyFill="1" applyBorder="1" applyAlignment="1" applyProtection="1">
      <alignment horizontal="center" vertical="center"/>
      <protection locked="0"/>
    </xf>
    <xf numFmtId="0" fontId="23" fillId="0" borderId="2" xfId="81" applyFont="1" applyFill="1" applyBorder="1" applyAlignment="1">
      <alignment horizontal="center" vertical="center"/>
    </xf>
    <xf numFmtId="176" fontId="23" fillId="0" borderId="2" xfId="1" applyNumberFormat="1" applyFont="1" applyFill="1" applyBorder="1" applyAlignment="1">
      <alignment horizontal="center" vertical="center"/>
    </xf>
    <xf numFmtId="0" fontId="0" fillId="0" borderId="2" xfId="0" applyBorder="1" applyAlignment="1">
      <alignment horizontal="left" vertical="center"/>
    </xf>
    <xf numFmtId="180" fontId="14" fillId="0" borderId="2" xfId="0" applyNumberFormat="1" applyFont="1" applyFill="1" applyBorder="1" applyAlignment="1">
      <alignment horizontal="left" vertical="center" indent="1"/>
    </xf>
    <xf numFmtId="180" fontId="14" fillId="0" borderId="2" xfId="0" applyNumberFormat="1" applyFont="1" applyFill="1" applyBorder="1" applyAlignment="1">
      <alignment horizontal="left" vertical="center"/>
    </xf>
    <xf numFmtId="0" fontId="12" fillId="2" borderId="0" xfId="66" applyFont="1" applyFill="1" applyAlignment="1">
      <alignment horizontal="left" vertical="center" wrapText="1"/>
    </xf>
    <xf numFmtId="0" fontId="27" fillId="0" borderId="0" xfId="0" applyFont="1" applyFill="1" applyAlignment="1">
      <alignment vertical="center"/>
    </xf>
    <xf numFmtId="0" fontId="5" fillId="0" borderId="0" xfId="0" applyFont="1" applyFill="1" applyAlignment="1">
      <alignment vertical="center"/>
    </xf>
    <xf numFmtId="176" fontId="5" fillId="0" borderId="0" xfId="1" applyNumberFormat="1" applyFont="1" applyFill="1" applyAlignment="1">
      <alignment vertical="center"/>
    </xf>
    <xf numFmtId="0" fontId="5" fillId="0" borderId="0" xfId="0" applyFont="1" applyFill="1" applyBorder="1" applyAlignment="1">
      <alignment horizontal="center" vertical="center"/>
    </xf>
    <xf numFmtId="0" fontId="0" fillId="0" borderId="0" xfId="60" applyBorder="1" applyAlignment="1">
      <alignment horizontal="right" vertical="center"/>
    </xf>
    <xf numFmtId="176" fontId="12" fillId="0" borderId="0" xfId="1" applyNumberFormat="1" applyFont="1" applyBorder="1" applyAlignment="1">
      <alignment horizontal="right" vertical="center"/>
    </xf>
    <xf numFmtId="0" fontId="11" fillId="0" borderId="2" xfId="81" applyFont="1" applyFill="1" applyBorder="1" applyAlignment="1">
      <alignment horizontal="left" vertical="center"/>
    </xf>
    <xf numFmtId="0" fontId="29" fillId="0" borderId="2" xfId="0" applyFont="1" applyBorder="1" applyAlignment="1">
      <alignment vertical="center"/>
    </xf>
    <xf numFmtId="176" fontId="29" fillId="2" borderId="2" xfId="1" applyNumberFormat="1" applyFont="1" applyFill="1" applyBorder="1" applyAlignment="1">
      <alignment horizontal="right" vertical="center"/>
    </xf>
    <xf numFmtId="0" fontId="30" fillId="0" borderId="2" xfId="0" applyNumberFormat="1" applyFont="1" applyBorder="1" applyAlignment="1">
      <alignment horizontal="left" vertical="center"/>
    </xf>
    <xf numFmtId="176" fontId="30" fillId="0" borderId="2" xfId="1" applyNumberFormat="1" applyFont="1" applyBorder="1">
      <alignment vertical="center"/>
    </xf>
    <xf numFmtId="0" fontId="0" fillId="0" borderId="2" xfId="0" applyBorder="1" applyAlignment="1">
      <alignment horizontal="left" vertical="center" indent="1"/>
    </xf>
    <xf numFmtId="0" fontId="0" fillId="2" borderId="3" xfId="66" applyFont="1" applyFill="1" applyBorder="1" applyAlignment="1">
      <alignment horizontal="left" vertical="center" wrapText="1"/>
    </xf>
    <xf numFmtId="0" fontId="31" fillId="0" borderId="0" xfId="93" applyFont="1" applyFill="1" applyAlignment="1" applyProtection="1">
      <alignment vertical="center" wrapText="1"/>
      <protection locked="0"/>
    </xf>
    <xf numFmtId="0" fontId="31" fillId="0" borderId="0" xfId="93" applyFill="1" applyAlignment="1" applyProtection="1">
      <alignment vertical="center"/>
      <protection locked="0"/>
    </xf>
    <xf numFmtId="176" fontId="31" fillId="0" borderId="0" xfId="1" applyNumberFormat="1" applyFont="1" applyFill="1" applyAlignment="1" applyProtection="1">
      <alignment vertical="center"/>
      <protection locked="0"/>
    </xf>
    <xf numFmtId="0" fontId="32" fillId="0" borderId="0" xfId="65" applyFont="1" applyFill="1" applyBorder="1" applyAlignment="1">
      <alignment horizontal="center" vertical="center"/>
    </xf>
    <xf numFmtId="0" fontId="0" fillId="2" borderId="0" xfId="65" applyFill="1" applyBorder="1" applyAlignment="1">
      <alignment horizontal="center" vertical="center"/>
    </xf>
    <xf numFmtId="0" fontId="23" fillId="2" borderId="2" xfId="65" applyFont="1" applyFill="1" applyBorder="1" applyAlignment="1">
      <alignment horizontal="center" vertical="center" wrapText="1"/>
    </xf>
    <xf numFmtId="178" fontId="23" fillId="2" borderId="2" xfId="65" applyNumberFormat="1" applyFont="1" applyFill="1" applyBorder="1" applyAlignment="1">
      <alignment horizontal="center" vertical="center" wrapText="1"/>
    </xf>
    <xf numFmtId="176" fontId="23" fillId="2" borderId="2" xfId="1" applyNumberFormat="1" applyFont="1" applyFill="1" applyBorder="1" applyAlignment="1">
      <alignment horizontal="center" vertical="center" wrapText="1"/>
    </xf>
    <xf numFmtId="176" fontId="6" fillId="2" borderId="2" xfId="1" applyNumberFormat="1" applyFont="1" applyFill="1" applyBorder="1" applyAlignment="1">
      <alignment horizontal="right" vertical="center"/>
    </xf>
    <xf numFmtId="178" fontId="0" fillId="0" borderId="2" xfId="0" applyNumberFormat="1" applyBorder="1" applyAlignment="1">
      <alignment horizontal="left" vertical="center"/>
    </xf>
    <xf numFmtId="176" fontId="1" fillId="2" borderId="2" xfId="1" applyNumberFormat="1" applyFont="1" applyFill="1" applyBorder="1" applyAlignment="1">
      <alignment horizontal="right" vertical="center"/>
    </xf>
    <xf numFmtId="178" fontId="0" fillId="0" borderId="2" xfId="0" applyNumberFormat="1" applyBorder="1">
      <alignment vertical="center"/>
    </xf>
    <xf numFmtId="0" fontId="14" fillId="0" borderId="0" xfId="65" applyFont="1" applyFill="1" applyAlignment="1">
      <alignment horizontal="left" vertical="center" wrapText="1"/>
    </xf>
    <xf numFmtId="0" fontId="0" fillId="0" borderId="0" xfId="65" applyFont="1" applyFill="1" applyAlignment="1">
      <alignment horizontal="left" vertical="center" wrapText="1"/>
    </xf>
    <xf numFmtId="0" fontId="27" fillId="0" borderId="0" xfId="65" applyFont="1" applyFill="1" applyAlignment="1">
      <alignment vertical="center"/>
    </xf>
    <xf numFmtId="0" fontId="5" fillId="0" borderId="0" xfId="65" applyFont="1" applyFill="1" applyAlignment="1">
      <alignment vertical="center"/>
    </xf>
    <xf numFmtId="0" fontId="4" fillId="0" borderId="0" xfId="65" applyFont="1" applyFill="1" applyBorder="1" applyAlignment="1">
      <alignment horizontal="center" vertical="top"/>
    </xf>
    <xf numFmtId="0" fontId="0" fillId="0" borderId="0" xfId="65" applyFill="1" applyBorder="1" applyAlignment="1">
      <alignment horizontal="right" vertical="center"/>
    </xf>
    <xf numFmtId="0" fontId="5" fillId="0" borderId="0" xfId="65" applyFont="1" applyFill="1" applyBorder="1" applyAlignment="1">
      <alignment horizontal="right" vertical="top"/>
    </xf>
    <xf numFmtId="0" fontId="11" fillId="0" borderId="2" xfId="82" applyFont="1" applyFill="1" applyBorder="1" applyAlignment="1">
      <alignment horizontal="center" vertical="center"/>
    </xf>
    <xf numFmtId="176" fontId="11" fillId="0" borderId="2" xfId="1" applyNumberFormat="1" applyFont="1" applyFill="1" applyBorder="1" applyAlignment="1" applyProtection="1">
      <alignment horizontal="center" vertical="center" wrapText="1"/>
      <protection locked="0"/>
    </xf>
    <xf numFmtId="0" fontId="20" fillId="0" borderId="0" xfId="65" applyFont="1" applyFill="1" applyBorder="1" applyAlignment="1">
      <alignment horizontal="center" vertical="center" wrapText="1"/>
    </xf>
    <xf numFmtId="49" fontId="13" fillId="0" borderId="2" xfId="0" applyNumberFormat="1" applyFont="1" applyFill="1" applyBorder="1" applyAlignment="1" applyProtection="1">
      <alignment vertical="center"/>
    </xf>
    <xf numFmtId="176" fontId="13" fillId="0" borderId="2" xfId="1" applyNumberFormat="1" applyFont="1" applyFill="1" applyBorder="1" applyAlignment="1" applyProtection="1">
      <alignment horizontal="right" vertical="center"/>
    </xf>
    <xf numFmtId="0" fontId="30" fillId="0" borderId="5" xfId="0" applyNumberFormat="1" applyFont="1" applyBorder="1" applyAlignment="1">
      <alignment horizontal="left" vertical="center"/>
    </xf>
    <xf numFmtId="0" fontId="0" fillId="0" borderId="2" xfId="0" applyBorder="1">
      <alignment vertical="center"/>
    </xf>
    <xf numFmtId="0" fontId="30" fillId="0" borderId="0" xfId="0" applyNumberFormat="1" applyFont="1" applyAlignment="1">
      <alignment horizontal="left" vertical="center" indent="1"/>
    </xf>
    <xf numFmtId="0" fontId="0" fillId="0" borderId="0" xfId="0" applyAlignment="1">
      <alignment horizontal="left" vertical="center" indent="2"/>
    </xf>
    <xf numFmtId="0" fontId="0" fillId="0" borderId="2" xfId="0" applyBorder="1" applyAlignment="1">
      <alignment horizontal="left" vertical="center" indent="2"/>
    </xf>
    <xf numFmtId="176" fontId="5" fillId="0" borderId="2" xfId="1" applyNumberFormat="1" applyFont="1" applyFill="1" applyBorder="1" applyAlignment="1">
      <alignment vertical="center"/>
    </xf>
    <xf numFmtId="0" fontId="1" fillId="0" borderId="3" xfId="65" applyFont="1" applyFill="1" applyBorder="1" applyAlignment="1">
      <alignment horizontal="left" vertical="center" wrapText="1"/>
    </xf>
    <xf numFmtId="0" fontId="0" fillId="0" borderId="0" xfId="66" applyFill="1">
      <alignment vertical="center"/>
    </xf>
    <xf numFmtId="176" fontId="0" fillId="0" borderId="0" xfId="1" applyNumberFormat="1" applyFont="1" applyFill="1" applyAlignment="1">
      <alignment horizontal="right" vertical="center"/>
    </xf>
    <xf numFmtId="181" fontId="0" fillId="0" borderId="0" xfId="66" applyNumberFormat="1" applyFill="1">
      <alignment vertical="center"/>
    </xf>
    <xf numFmtId="0" fontId="33" fillId="0" borderId="0" xfId="66" applyFont="1" applyFill="1" applyAlignment="1">
      <alignment horizontal="center" vertical="center"/>
    </xf>
    <xf numFmtId="176" fontId="33" fillId="0" borderId="0" xfId="1" applyNumberFormat="1" applyFont="1" applyFill="1" applyAlignment="1">
      <alignment horizontal="right" vertical="center"/>
    </xf>
    <xf numFmtId="181" fontId="33" fillId="0" borderId="0" xfId="66" applyNumberFormat="1" applyFont="1" applyFill="1" applyAlignment="1">
      <alignment horizontal="center" vertical="center"/>
    </xf>
    <xf numFmtId="0" fontId="11" fillId="0" borderId="2" xfId="66" applyFont="1" applyFill="1" applyBorder="1" applyAlignment="1">
      <alignment horizontal="center" vertical="center"/>
    </xf>
    <xf numFmtId="181" fontId="11" fillId="0" borderId="2" xfId="93" applyNumberFormat="1" applyFont="1" applyFill="1" applyBorder="1" applyAlignment="1" applyProtection="1">
      <alignment horizontal="center" vertical="center" wrapText="1"/>
      <protection locked="0"/>
    </xf>
    <xf numFmtId="0" fontId="11" fillId="0" borderId="2" xfId="93" applyFont="1" applyFill="1" applyBorder="1" applyAlignment="1" applyProtection="1">
      <alignment horizontal="center" vertical="center" wrapText="1"/>
      <protection locked="0"/>
    </xf>
    <xf numFmtId="0" fontId="34" fillId="0" borderId="2" xfId="66" applyFont="1" applyFill="1" applyBorder="1" applyAlignment="1">
      <alignment horizontal="center" vertical="center"/>
    </xf>
    <xf numFmtId="176" fontId="35" fillId="0" borderId="2" xfId="1" applyNumberFormat="1" applyFont="1" applyFill="1" applyBorder="1" applyAlignment="1">
      <alignment horizontal="right" vertical="center"/>
    </xf>
    <xf numFmtId="181" fontId="34" fillId="0" borderId="2" xfId="93" applyNumberFormat="1" applyFont="1" applyFill="1" applyBorder="1" applyAlignment="1" applyProtection="1">
      <alignment horizontal="center" vertical="center" wrapText="1"/>
      <protection locked="0"/>
    </xf>
    <xf numFmtId="176" fontId="35" fillId="0" borderId="2" xfId="1" applyNumberFormat="1" applyFont="1" applyFill="1" applyBorder="1">
      <alignment vertical="center"/>
    </xf>
    <xf numFmtId="0" fontId="34" fillId="0" borderId="2" xfId="93" applyFont="1" applyFill="1" applyBorder="1" applyAlignment="1" applyProtection="1">
      <alignment horizontal="center" vertical="center" wrapText="1"/>
      <protection locked="0"/>
    </xf>
    <xf numFmtId="0" fontId="34" fillId="0" borderId="2" xfId="92" applyFont="1" applyFill="1" applyBorder="1" applyAlignment="1" applyProtection="1">
      <alignment horizontal="left" vertical="center" wrapText="1"/>
      <protection locked="0"/>
    </xf>
    <xf numFmtId="9" fontId="36" fillId="0" borderId="2" xfId="3" applyFont="1" applyFill="1" applyBorder="1" applyAlignment="1">
      <alignment horizontal="right" vertical="center"/>
    </xf>
    <xf numFmtId="0" fontId="7" fillId="0" borderId="2" xfId="49" applyFont="1" applyFill="1" applyBorder="1" applyAlignment="1" applyProtection="1">
      <alignment vertical="center"/>
      <protection locked="0"/>
    </xf>
    <xf numFmtId="176" fontId="8" fillId="0" borderId="2" xfId="1" applyNumberFormat="1" applyFont="1" applyFill="1" applyBorder="1" applyAlignment="1" applyProtection="1">
      <alignment horizontal="right" vertical="center" wrapText="1"/>
    </xf>
    <xf numFmtId="9" fontId="24" fillId="0" borderId="2" xfId="3" applyFont="1" applyFill="1" applyBorder="1" applyAlignment="1">
      <alignment horizontal="right" vertical="center"/>
    </xf>
    <xf numFmtId="0" fontId="24" fillId="0" borderId="2" xfId="66" applyFont="1" applyFill="1" applyBorder="1">
      <alignment vertical="center"/>
    </xf>
    <xf numFmtId="176" fontId="0" fillId="0" borderId="2" xfId="1" applyNumberFormat="1" applyFont="1" applyFill="1" applyBorder="1">
      <alignment vertical="center"/>
    </xf>
    <xf numFmtId="0" fontId="8" fillId="0" borderId="2" xfId="49" applyFont="1" applyFill="1" applyBorder="1" applyAlignment="1" applyProtection="1">
      <alignment vertical="center"/>
      <protection locked="0"/>
    </xf>
    <xf numFmtId="176" fontId="37" fillId="0" borderId="2" xfId="1" applyNumberFormat="1" applyFont="1" applyBorder="1" applyAlignment="1">
      <alignment horizontal="right" vertical="center"/>
    </xf>
    <xf numFmtId="0" fontId="0" fillId="0" borderId="0" xfId="66" applyFont="1" applyFill="1">
      <alignment vertical="center"/>
    </xf>
    <xf numFmtId="176" fontId="37" fillId="0" borderId="0" xfId="1" applyNumberFormat="1" applyFont="1" applyAlignment="1">
      <alignment horizontal="right" vertical="center"/>
    </xf>
    <xf numFmtId="49" fontId="12" fillId="0" borderId="2" xfId="0" applyNumberFormat="1" applyFont="1" applyFill="1" applyBorder="1" applyAlignment="1" applyProtection="1">
      <alignment vertical="center"/>
    </xf>
    <xf numFmtId="9" fontId="0" fillId="0" borderId="2" xfId="3" applyFont="1" applyFill="1" applyBorder="1">
      <alignment vertical="center"/>
    </xf>
    <xf numFmtId="0" fontId="0" fillId="0" borderId="2" xfId="66" applyFont="1" applyFill="1" applyBorder="1">
      <alignment vertical="center"/>
    </xf>
    <xf numFmtId="181" fontId="0" fillId="0" borderId="2" xfId="66" applyNumberFormat="1" applyFont="1" applyFill="1" applyBorder="1">
      <alignment vertical="center"/>
    </xf>
    <xf numFmtId="176" fontId="24" fillId="0" borderId="2" xfId="1" applyNumberFormat="1" applyFont="1" applyFill="1" applyBorder="1" applyAlignment="1">
      <alignment horizontal="right" vertical="center"/>
    </xf>
    <xf numFmtId="0" fontId="35" fillId="0" borderId="2" xfId="66" applyFont="1" applyFill="1" applyBorder="1" applyAlignment="1">
      <alignment horizontal="right" vertical="center"/>
    </xf>
    <xf numFmtId="176" fontId="12" fillId="0" borderId="2" xfId="1" applyNumberFormat="1" applyFont="1" applyFill="1" applyBorder="1" applyAlignment="1">
      <alignment horizontal="right" vertical="center"/>
    </xf>
    <xf numFmtId="181" fontId="24" fillId="0" borderId="2" xfId="66" applyNumberFormat="1" applyFont="1" applyFill="1" applyBorder="1">
      <alignment vertical="center"/>
    </xf>
    <xf numFmtId="176" fontId="26" fillId="0" borderId="2" xfId="1" applyNumberFormat="1" applyFont="1" applyFill="1" applyBorder="1" applyAlignment="1">
      <alignment horizontal="right" vertical="center"/>
    </xf>
    <xf numFmtId="181" fontId="26" fillId="0" borderId="2" xfId="66" applyNumberFormat="1" applyFont="1" applyFill="1" applyBorder="1">
      <alignment vertical="center"/>
    </xf>
    <xf numFmtId="181" fontId="0" fillId="0" borderId="2" xfId="66" applyNumberFormat="1" applyFill="1" applyBorder="1">
      <alignment vertical="center"/>
    </xf>
    <xf numFmtId="0" fontId="0" fillId="0" borderId="3" xfId="66" applyFont="1" applyFill="1" applyBorder="1" applyAlignment="1">
      <alignment horizontal="left" vertical="center" wrapText="1"/>
    </xf>
    <xf numFmtId="0" fontId="2" fillId="0" borderId="0" xfId="64" applyAlignment="1">
      <alignment horizontal="left"/>
    </xf>
    <xf numFmtId="9" fontId="2" fillId="0" borderId="0" xfId="64" applyNumberFormat="1" applyFill="1" applyAlignment="1"/>
    <xf numFmtId="176" fontId="3" fillId="0" borderId="0" xfId="1" applyNumberFormat="1" applyFont="1" applyFill="1" applyAlignment="1">
      <alignment vertical="center"/>
    </xf>
    <xf numFmtId="9" fontId="3" fillId="0" borderId="0" xfId="60" applyNumberFormat="1" applyFont="1" applyFill="1" applyAlignment="1">
      <alignment vertical="center"/>
    </xf>
    <xf numFmtId="0" fontId="3" fillId="0" borderId="0" xfId="60" applyFont="1" applyFill="1" applyAlignment="1">
      <alignment vertical="center"/>
    </xf>
    <xf numFmtId="9" fontId="1" fillId="0" borderId="0" xfId="64" applyNumberFormat="1" applyFont="1" applyFill="1" applyAlignment="1" applyProtection="1">
      <alignment horizontal="center" vertical="center"/>
    </xf>
    <xf numFmtId="2" fontId="6" fillId="0" borderId="2" xfId="64" applyNumberFormat="1" applyFont="1" applyBorder="1" applyAlignment="1" applyProtection="1">
      <alignment horizontal="left" vertical="center" wrapText="1"/>
    </xf>
    <xf numFmtId="176" fontId="6" fillId="0" borderId="2" xfId="1" applyNumberFormat="1" applyFont="1" applyFill="1" applyBorder="1" applyAlignment="1" applyProtection="1">
      <alignment horizontal="center" vertical="center" wrapText="1"/>
    </xf>
    <xf numFmtId="9" fontId="6" fillId="0" borderId="2" xfId="64" applyNumberFormat="1" applyFont="1" applyFill="1" applyBorder="1" applyAlignment="1">
      <alignment horizontal="center" vertical="center" wrapText="1"/>
    </xf>
    <xf numFmtId="0" fontId="7" fillId="0" borderId="2" xfId="80" applyFont="1" applyBorder="1" applyAlignment="1">
      <alignment horizontal="left" vertical="center"/>
    </xf>
    <xf numFmtId="176" fontId="1" fillId="0" borderId="2" xfId="1" applyNumberFormat="1" applyFont="1" applyFill="1" applyBorder="1" applyAlignment="1" applyProtection="1">
      <alignment horizontal="center" vertical="center" wrapText="1"/>
    </xf>
    <xf numFmtId="0" fontId="8" fillId="0" borderId="2" xfId="80" applyFont="1" applyBorder="1" applyAlignment="1">
      <alignment horizontal="left" vertical="center"/>
    </xf>
    <xf numFmtId="176" fontId="1" fillId="0" borderId="2" xfId="1" applyNumberFormat="1" applyFont="1" applyFill="1" applyBorder="1" applyAlignment="1">
      <alignment horizontal="center"/>
    </xf>
    <xf numFmtId="9" fontId="1" fillId="0" borderId="2" xfId="64" applyNumberFormat="1" applyFont="1" applyFill="1" applyBorder="1" applyAlignment="1"/>
    <xf numFmtId="0" fontId="2" fillId="0" borderId="2" xfId="64" applyBorder="1" applyAlignment="1">
      <alignment horizontal="left"/>
    </xf>
    <xf numFmtId="176" fontId="2" fillId="0" borderId="2" xfId="1" applyNumberFormat="1" applyFont="1" applyBorder="1" applyAlignment="1"/>
    <xf numFmtId="9" fontId="2" fillId="0" borderId="2" xfId="64" applyNumberFormat="1" applyFill="1" applyBorder="1" applyAlignment="1"/>
    <xf numFmtId="176" fontId="9" fillId="0" borderId="0" xfId="1" applyNumberFormat="1" applyFont="1" applyFill="1">
      <alignment vertical="center"/>
    </xf>
    <xf numFmtId="9" fontId="9" fillId="2" borderId="0" xfId="75" applyNumberFormat="1" applyFont="1" applyFill="1">
      <alignment vertical="center"/>
    </xf>
    <xf numFmtId="176" fontId="11" fillId="0" borderId="0" xfId="1" applyNumberFormat="1" applyFont="1" applyFill="1" applyBorder="1" applyAlignment="1">
      <alignment horizontal="center" vertical="center"/>
    </xf>
    <xf numFmtId="9" fontId="11" fillId="2" borderId="0" xfId="58" applyNumberFormat="1" applyFont="1" applyFill="1" applyBorder="1" applyAlignment="1">
      <alignment horizontal="center" vertical="center"/>
    </xf>
    <xf numFmtId="9" fontId="11" fillId="2" borderId="2" xfId="93" applyNumberFormat="1" applyFont="1" applyFill="1" applyBorder="1" applyAlignment="1" applyProtection="1">
      <alignment horizontal="center" vertical="center" wrapText="1"/>
      <protection locked="0"/>
    </xf>
    <xf numFmtId="178" fontId="13" fillId="2" borderId="2" xfId="110" applyNumberFormat="1" applyFont="1" applyFill="1" applyBorder="1" applyAlignment="1">
      <alignment horizontal="right" vertical="center"/>
    </xf>
    <xf numFmtId="9" fontId="0" fillId="2" borderId="2" xfId="60" applyNumberFormat="1" applyFont="1" applyFill="1" applyBorder="1">
      <alignment vertical="center"/>
    </xf>
    <xf numFmtId="178" fontId="18" fillId="2" borderId="2" xfId="110" applyNumberFormat="1" applyFont="1" applyFill="1" applyBorder="1" applyAlignment="1">
      <alignment horizontal="right" vertical="center"/>
    </xf>
    <xf numFmtId="178" fontId="18" fillId="2" borderId="0" xfId="110" applyNumberFormat="1" applyFont="1" applyFill="1" applyBorder="1" applyAlignment="1">
      <alignment horizontal="right" vertical="center"/>
    </xf>
    <xf numFmtId="176" fontId="16" fillId="0" borderId="2" xfId="1" applyNumberFormat="1" applyFont="1" applyFill="1" applyBorder="1" applyAlignment="1">
      <alignment horizontal="center" vertical="center"/>
    </xf>
    <xf numFmtId="9" fontId="16" fillId="2" borderId="2" xfId="75" applyNumberFormat="1" applyFont="1" applyFill="1" applyBorder="1" applyAlignment="1">
      <alignment horizontal="center" vertical="center"/>
    </xf>
    <xf numFmtId="176" fontId="18" fillId="0" borderId="0" xfId="1" applyNumberFormat="1" applyFont="1" applyFill="1">
      <alignment vertical="center"/>
    </xf>
    <xf numFmtId="9" fontId="12" fillId="2" borderId="0" xfId="60" applyNumberFormat="1" applyFont="1" applyFill="1" applyBorder="1" applyAlignment="1">
      <alignment horizontal="right" vertical="center"/>
    </xf>
    <xf numFmtId="178" fontId="9" fillId="2" borderId="0" xfId="75" applyNumberFormat="1" applyFont="1" applyFill="1">
      <alignment vertical="center"/>
    </xf>
    <xf numFmtId="0" fontId="9" fillId="2" borderId="0" xfId="63" applyFont="1" applyFill="1" applyAlignment="1"/>
    <xf numFmtId="0" fontId="0" fillId="2" borderId="0" xfId="63" applyFill="1" applyAlignment="1"/>
    <xf numFmtId="178" fontId="0" fillId="2" borderId="0" xfId="63" applyNumberFormat="1" applyFill="1" applyAlignment="1">
      <alignment horizontal="center" vertical="center"/>
    </xf>
    <xf numFmtId="178" fontId="0" fillId="2" borderId="0" xfId="63" applyNumberFormat="1" applyFill="1" applyAlignment="1"/>
    <xf numFmtId="0" fontId="38" fillId="2" borderId="0" xfId="63" applyFont="1" applyFill="1" applyAlignment="1">
      <alignment horizontal="center" vertical="center"/>
    </xf>
    <xf numFmtId="176" fontId="38" fillId="0" borderId="0" xfId="1" applyNumberFormat="1" applyFont="1" applyFill="1" applyAlignment="1">
      <alignment horizontal="center" vertical="center"/>
    </xf>
    <xf numFmtId="0" fontId="11" fillId="2" borderId="2" xfId="93" applyFont="1" applyFill="1" applyBorder="1" applyAlignment="1" applyProtection="1">
      <alignment horizontal="center" vertical="center" wrapText="1"/>
      <protection locked="0"/>
    </xf>
    <xf numFmtId="9" fontId="13" fillId="2" borderId="2" xfId="63" applyNumberFormat="1" applyFont="1" applyFill="1" applyBorder="1" applyAlignment="1">
      <alignment horizontal="right" vertical="center"/>
    </xf>
    <xf numFmtId="178" fontId="11" fillId="2" borderId="2" xfId="77" applyNumberFormat="1" applyFont="1" applyFill="1" applyBorder="1" applyAlignment="1">
      <alignment horizontal="right" vertical="center"/>
    </xf>
    <xf numFmtId="9" fontId="39" fillId="2" borderId="2" xfId="3" applyFont="1" applyFill="1" applyBorder="1" applyAlignment="1">
      <alignment horizontal="right" vertical="center"/>
    </xf>
    <xf numFmtId="0" fontId="12" fillId="2" borderId="2" xfId="63" applyFont="1" applyFill="1" applyBorder="1">
      <alignment vertical="center"/>
    </xf>
    <xf numFmtId="182" fontId="39" fillId="2" borderId="2" xfId="110" applyNumberFormat="1" applyFont="1" applyFill="1" applyBorder="1" applyAlignment="1">
      <alignment horizontal="right" vertical="center"/>
    </xf>
    <xf numFmtId="176" fontId="9" fillId="0" borderId="2" xfId="1" applyNumberFormat="1" applyFont="1" applyFill="1" applyBorder="1" applyAlignment="1">
      <alignment horizontal="right" vertical="center"/>
    </xf>
    <xf numFmtId="176" fontId="6" fillId="0" borderId="2" xfId="1" applyNumberFormat="1" applyFont="1" applyFill="1" applyBorder="1" applyAlignment="1" applyProtection="1">
      <alignment vertical="center"/>
    </xf>
    <xf numFmtId="178" fontId="9" fillId="2" borderId="2" xfId="110" applyNumberFormat="1" applyFont="1" applyFill="1" applyBorder="1" applyAlignment="1">
      <alignment horizontal="right" vertical="center"/>
    </xf>
    <xf numFmtId="176" fontId="9" fillId="0" borderId="2" xfId="1" applyNumberFormat="1" applyFont="1" applyFill="1" applyBorder="1" applyAlignment="1">
      <alignment horizontal="center" vertical="center"/>
    </xf>
    <xf numFmtId="178" fontId="9" fillId="2" borderId="2" xfId="110" applyNumberFormat="1" applyFont="1" applyFill="1" applyBorder="1" applyAlignment="1">
      <alignment horizontal="center" vertical="center"/>
    </xf>
    <xf numFmtId="0" fontId="0" fillId="2" borderId="2" xfId="63" applyFill="1" applyBorder="1">
      <alignment vertical="center"/>
    </xf>
    <xf numFmtId="3" fontId="14" fillId="2" borderId="2" xfId="0" applyNumberFormat="1" applyFont="1" applyFill="1" applyBorder="1" applyAlignment="1" applyProtection="1">
      <alignment horizontal="left" vertical="center" wrapText="1" indent="1"/>
    </xf>
    <xf numFmtId="0" fontId="0" fillId="2" borderId="2" xfId="63" applyFill="1" applyBorder="1" applyAlignment="1">
      <alignment vertical="center"/>
    </xf>
    <xf numFmtId="0" fontId="0" fillId="2" borderId="2" xfId="63" applyFill="1" applyBorder="1" applyAlignment="1"/>
    <xf numFmtId="176" fontId="0" fillId="0" borderId="2" xfId="1" applyNumberFormat="1" applyFont="1" applyFill="1" applyBorder="1" applyAlignment="1">
      <alignment horizontal="center" vertical="center"/>
    </xf>
    <xf numFmtId="178" fontId="0" fillId="2" borderId="2" xfId="63" applyNumberFormat="1" applyFill="1" applyBorder="1" applyAlignment="1">
      <alignment horizontal="center" vertical="center"/>
    </xf>
    <xf numFmtId="0" fontId="40" fillId="2" borderId="2" xfId="60" applyFont="1" applyFill="1" applyBorder="1" applyAlignment="1">
      <alignment horizontal="right" vertical="center"/>
    </xf>
    <xf numFmtId="0" fontId="14" fillId="2" borderId="2" xfId="0" applyFont="1" applyFill="1" applyBorder="1" applyAlignment="1">
      <alignment horizontal="left" vertical="center"/>
    </xf>
    <xf numFmtId="0" fontId="0" fillId="2" borderId="0" xfId="63" applyFill="1" applyAlignment="1">
      <alignment horizontal="left" vertical="center" wrapText="1"/>
    </xf>
    <xf numFmtId="0" fontId="12" fillId="2" borderId="0" xfId="63" applyFont="1" applyFill="1" applyBorder="1" applyAlignment="1">
      <alignment horizontal="right" vertical="center"/>
    </xf>
    <xf numFmtId="9" fontId="13" fillId="2" borderId="2" xfId="3" applyFont="1" applyFill="1" applyBorder="1" applyAlignment="1">
      <alignment horizontal="right" vertical="center"/>
    </xf>
    <xf numFmtId="9" fontId="9" fillId="2" borderId="2" xfId="3" applyFont="1" applyFill="1" applyBorder="1" applyAlignment="1"/>
    <xf numFmtId="0" fontId="9" fillId="2" borderId="2" xfId="63" applyFont="1" applyFill="1" applyBorder="1" applyAlignment="1"/>
    <xf numFmtId="178" fontId="13" fillId="2" borderId="2" xfId="63" applyNumberFormat="1" applyFont="1" applyFill="1" applyBorder="1" applyAlignment="1">
      <alignment horizontal="right" vertical="center"/>
    </xf>
    <xf numFmtId="178" fontId="9" fillId="2" borderId="0" xfId="63" applyNumberFormat="1" applyFont="1" applyFill="1" applyAlignment="1"/>
    <xf numFmtId="176" fontId="8" fillId="0" borderId="0" xfId="1" applyNumberFormat="1" applyFont="1" applyFill="1" applyBorder="1" applyAlignment="1" applyProtection="1">
      <alignment horizontal="right" vertical="center"/>
      <protection locked="0"/>
    </xf>
    <xf numFmtId="176" fontId="17" fillId="0" borderId="2" xfId="1" applyNumberFormat="1" applyFont="1" applyFill="1" applyBorder="1" applyAlignment="1" applyProtection="1">
      <alignment horizontal="center" vertical="center" wrapText="1"/>
      <protection locked="0"/>
    </xf>
    <xf numFmtId="176" fontId="17" fillId="0" borderId="2" xfId="1" applyNumberFormat="1" applyFont="1" applyFill="1" applyBorder="1" applyAlignment="1" applyProtection="1">
      <alignment horizontal="right" vertical="center" wrapText="1"/>
      <protection locked="0"/>
    </xf>
    <xf numFmtId="176" fontId="24" fillId="0" borderId="2" xfId="1" applyNumberFormat="1" applyFont="1" applyFill="1" applyBorder="1">
      <alignment vertical="center"/>
    </xf>
    <xf numFmtId="0" fontId="41" fillId="0" borderId="0" xfId="60" applyFont="1" applyFill="1" applyAlignment="1">
      <alignment horizontal="center" vertical="center"/>
    </xf>
    <xf numFmtId="176" fontId="6" fillId="0" borderId="2" xfId="1" applyNumberFormat="1" applyFont="1" applyFill="1" applyBorder="1">
      <alignment vertical="center"/>
    </xf>
    <xf numFmtId="0" fontId="1" fillId="0" borderId="6" xfId="60" applyFont="1" applyFill="1" applyBorder="1" applyAlignment="1">
      <alignment horizontal="left" vertical="center" wrapText="1"/>
    </xf>
    <xf numFmtId="0" fontId="1" fillId="0" borderId="7" xfId="60" applyFont="1" applyFill="1" applyBorder="1" applyAlignment="1">
      <alignment horizontal="left" vertical="center" wrapText="1"/>
    </xf>
    <xf numFmtId="176" fontId="14" fillId="0" borderId="2" xfId="1" applyNumberFormat="1" applyFont="1" applyFill="1" applyBorder="1">
      <alignment vertical="center"/>
    </xf>
    <xf numFmtId="0" fontId="1" fillId="0" borderId="6" xfId="60" applyFont="1" applyFill="1" applyBorder="1" applyAlignment="1">
      <alignment horizontal="left" vertical="center" wrapText="1" indent="1"/>
    </xf>
    <xf numFmtId="0" fontId="1" fillId="0" borderId="7" xfId="60" applyFont="1" applyFill="1" applyBorder="1" applyAlignment="1">
      <alignment horizontal="left" vertical="center" wrapText="1" indent="1"/>
    </xf>
    <xf numFmtId="0" fontId="9" fillId="0" borderId="0" xfId="77" applyFont="1" applyFill="1"/>
    <xf numFmtId="179" fontId="9" fillId="0" borderId="0" xfId="77" applyNumberFormat="1" applyFont="1" applyFill="1" applyAlignment="1">
      <alignment vertical="center"/>
    </xf>
    <xf numFmtId="176" fontId="9" fillId="0" borderId="0" xfId="1" applyNumberFormat="1" applyFont="1" applyFill="1" applyAlignment="1">
      <alignment vertical="center"/>
    </xf>
    <xf numFmtId="0" fontId="42" fillId="0" borderId="0" xfId="60" applyFont="1" applyFill="1" applyAlignment="1">
      <alignment horizontal="left" vertical="center"/>
    </xf>
    <xf numFmtId="0" fontId="43" fillId="0" borderId="0" xfId="60" applyFont="1" applyFill="1" applyAlignment="1">
      <alignment horizontal="center" vertical="center"/>
    </xf>
    <xf numFmtId="0" fontId="11" fillId="0" borderId="2" xfId="77" applyFont="1" applyFill="1" applyBorder="1" applyAlignment="1">
      <alignment horizontal="center" vertical="center"/>
    </xf>
    <xf numFmtId="0" fontId="11" fillId="0" borderId="2" xfId="77" applyFont="1" applyFill="1" applyBorder="1" applyAlignment="1">
      <alignment horizontal="left" vertical="center"/>
    </xf>
    <xf numFmtId="176" fontId="18" fillId="0" borderId="2" xfId="1" applyNumberFormat="1" applyFont="1" applyFill="1" applyBorder="1" applyAlignment="1" applyProtection="1">
      <alignment horizontal="right" vertical="center"/>
    </xf>
    <xf numFmtId="0" fontId="0" fillId="0" borderId="8" xfId="0" applyNumberFormat="1" applyBorder="1" applyAlignment="1">
      <alignment horizontal="left"/>
    </xf>
    <xf numFmtId="0" fontId="0" fillId="0" borderId="9" xfId="0" applyNumberFormat="1" applyBorder="1" applyAlignment="1">
      <alignment horizontal="left" indent="1"/>
    </xf>
    <xf numFmtId="0" fontId="0" fillId="0" borderId="9" xfId="0" applyNumberFormat="1" applyBorder="1" applyAlignment="1">
      <alignment horizontal="left" indent="2"/>
    </xf>
    <xf numFmtId="0" fontId="0" fillId="0" borderId="9" xfId="0" applyNumberFormat="1" applyBorder="1" applyAlignment="1">
      <alignment horizontal="left"/>
    </xf>
    <xf numFmtId="179" fontId="9" fillId="0" borderId="0" xfId="77" applyNumberFormat="1" applyFont="1" applyFill="1"/>
    <xf numFmtId="0" fontId="0" fillId="0" borderId="9" xfId="0" applyBorder="1" applyAlignment="1">
      <alignment horizontal="left" indent="2"/>
    </xf>
    <xf numFmtId="179" fontId="9" fillId="0" borderId="2" xfId="77" applyNumberFormat="1" applyFont="1" applyFill="1" applyBorder="1" applyAlignment="1">
      <alignment vertical="center"/>
    </xf>
    <xf numFmtId="176" fontId="9" fillId="0" borderId="2" xfId="1" applyNumberFormat="1" applyFont="1" applyFill="1" applyBorder="1" applyAlignment="1">
      <alignment vertical="center"/>
    </xf>
    <xf numFmtId="0" fontId="22" fillId="0" borderId="0" xfId="60" applyFont="1" applyFill="1" applyAlignment="1">
      <alignment horizontal="left" vertical="center" wrapText="1"/>
    </xf>
    <xf numFmtId="0" fontId="9" fillId="2" borderId="0" xfId="74" applyFont="1" applyFill="1" applyAlignment="1">
      <alignment vertical="center"/>
    </xf>
    <xf numFmtId="178" fontId="9" fillId="2" borderId="0" xfId="74" applyNumberFormat="1" applyFont="1" applyFill="1"/>
    <xf numFmtId="9" fontId="9" fillId="2" borderId="0" xfId="74" applyNumberFormat="1" applyFont="1" applyFill="1"/>
    <xf numFmtId="179" fontId="9" fillId="2" borderId="0" xfId="74" applyNumberFormat="1" applyFont="1" applyFill="1" applyAlignment="1">
      <alignment vertical="center"/>
    </xf>
    <xf numFmtId="0" fontId="9" fillId="2" borderId="0" xfId="74" applyFont="1" applyFill="1"/>
    <xf numFmtId="0" fontId="0" fillId="2" borderId="0" xfId="60" applyFill="1" applyBorder="1" applyAlignment="1">
      <alignment horizontal="center" vertical="center"/>
    </xf>
    <xf numFmtId="0" fontId="11" fillId="2" borderId="2" xfId="74" applyFont="1" applyFill="1" applyBorder="1" applyAlignment="1">
      <alignment horizontal="center" vertical="center"/>
    </xf>
    <xf numFmtId="176" fontId="44" fillId="0" borderId="2" xfId="1" applyNumberFormat="1" applyFont="1" applyFill="1" applyBorder="1">
      <alignment vertical="center"/>
    </xf>
    <xf numFmtId="9" fontId="45" fillId="2" borderId="2" xfId="60" applyNumberFormat="1" applyFont="1" applyFill="1" applyBorder="1">
      <alignment vertical="center"/>
    </xf>
    <xf numFmtId="9" fontId="11" fillId="2" borderId="2" xfId="74" applyNumberFormat="1" applyFont="1" applyFill="1" applyBorder="1" applyAlignment="1">
      <alignment horizontal="right" vertical="center"/>
    </xf>
    <xf numFmtId="0" fontId="11" fillId="2" borderId="2" xfId="74" applyFont="1" applyFill="1" applyBorder="1" applyAlignment="1">
      <alignment horizontal="left" vertical="center"/>
    </xf>
    <xf numFmtId="9" fontId="44" fillId="2" borderId="2" xfId="60" applyNumberFormat="1" applyFont="1" applyFill="1" applyBorder="1" applyAlignment="1">
      <alignment horizontal="right" vertical="center"/>
    </xf>
    <xf numFmtId="0" fontId="12" fillId="2" borderId="2" xfId="60" applyFont="1" applyFill="1" applyBorder="1" applyAlignment="1">
      <alignment vertical="center"/>
    </xf>
    <xf numFmtId="9" fontId="12" fillId="2" borderId="2" xfId="60" applyNumberFormat="1" applyFont="1" applyFill="1" applyBorder="1" applyAlignment="1">
      <alignment horizontal="right" vertical="center"/>
    </xf>
    <xf numFmtId="0" fontId="12" fillId="2" borderId="2" xfId="60" applyFont="1" applyFill="1" applyBorder="1">
      <alignment vertical="center"/>
    </xf>
    <xf numFmtId="176" fontId="12" fillId="0" borderId="2" xfId="1" applyNumberFormat="1" applyFont="1" applyFill="1" applyBorder="1" applyAlignment="1">
      <alignment vertical="center"/>
    </xf>
    <xf numFmtId="9" fontId="40" fillId="2" borderId="2" xfId="60" applyNumberFormat="1" applyFont="1" applyFill="1" applyBorder="1" applyAlignment="1">
      <alignment horizontal="right" vertical="center"/>
    </xf>
    <xf numFmtId="9" fontId="9" fillId="2" borderId="2" xfId="74" applyNumberFormat="1" applyFont="1" applyFill="1" applyBorder="1"/>
    <xf numFmtId="9" fontId="18" fillId="2" borderId="2" xfId="74" applyNumberFormat="1" applyFont="1" applyFill="1" applyBorder="1" applyAlignment="1">
      <alignment horizontal="right"/>
    </xf>
    <xf numFmtId="178" fontId="18" fillId="2" borderId="2" xfId="74" applyNumberFormat="1" applyFont="1" applyFill="1" applyBorder="1" applyAlignment="1">
      <alignment horizontal="right" vertical="center"/>
    </xf>
    <xf numFmtId="0" fontId="26" fillId="2" borderId="2" xfId="65" applyFont="1" applyFill="1" applyBorder="1" applyAlignment="1">
      <alignment vertical="center" wrapText="1"/>
    </xf>
    <xf numFmtId="0" fontId="9" fillId="2" borderId="2" xfId="74" applyFont="1" applyFill="1" applyBorder="1"/>
    <xf numFmtId="176" fontId="9" fillId="0" borderId="2" xfId="1" applyNumberFormat="1" applyFont="1" applyFill="1" applyBorder="1" applyAlignment="1"/>
    <xf numFmtId="0" fontId="0" fillId="2" borderId="0" xfId="60" applyFill="1" applyAlignment="1">
      <alignment horizontal="left" vertical="center" wrapText="1"/>
    </xf>
    <xf numFmtId="176" fontId="0" fillId="0" borderId="0" xfId="1" applyNumberFormat="1" applyFont="1" applyFill="1" applyBorder="1" applyAlignment="1">
      <alignment horizontal="center" vertical="center"/>
    </xf>
    <xf numFmtId="3" fontId="14" fillId="2" borderId="0" xfId="0" applyNumberFormat="1" applyFont="1" applyFill="1" applyBorder="1" applyAlignment="1" applyProtection="1">
      <alignment horizontal="right" vertical="center"/>
    </xf>
    <xf numFmtId="9" fontId="0" fillId="2" borderId="2" xfId="3" applyFont="1" applyFill="1" applyBorder="1" applyAlignment="1">
      <alignment horizontal="right" vertical="center"/>
    </xf>
    <xf numFmtId="177" fontId="12" fillId="2" borderId="2" xfId="60" applyNumberFormat="1" applyFont="1" applyFill="1" applyBorder="1" applyAlignment="1">
      <alignment horizontal="right" vertical="center"/>
    </xf>
    <xf numFmtId="183" fontId="12" fillId="2" borderId="2" xfId="60" applyNumberFormat="1" applyFont="1" applyFill="1" applyBorder="1" applyAlignment="1">
      <alignment horizontal="right" vertical="center"/>
    </xf>
    <xf numFmtId="177" fontId="12" fillId="2" borderId="2" xfId="60" applyNumberFormat="1" applyFont="1" applyFill="1" applyBorder="1" applyAlignment="1">
      <alignment vertical="center"/>
    </xf>
    <xf numFmtId="176" fontId="44" fillId="0" borderId="2" xfId="1" applyNumberFormat="1" applyFont="1" applyFill="1" applyBorder="1" applyAlignment="1">
      <alignment horizontal="right" vertical="center"/>
    </xf>
    <xf numFmtId="0" fontId="44" fillId="2" borderId="2" xfId="60" applyFont="1" applyFill="1" applyBorder="1">
      <alignment vertical="center"/>
    </xf>
    <xf numFmtId="178" fontId="9" fillId="2" borderId="2" xfId="74" applyNumberFormat="1" applyFont="1" applyFill="1" applyBorder="1"/>
    <xf numFmtId="178" fontId="18" fillId="2" borderId="2" xfId="74" applyNumberFormat="1" applyFont="1" applyFill="1" applyBorder="1" applyAlignment="1">
      <alignment horizontal="right"/>
    </xf>
    <xf numFmtId="0" fontId="28" fillId="0" borderId="2" xfId="60" applyFont="1" applyFill="1" applyBorder="1">
      <alignment vertical="center"/>
    </xf>
    <xf numFmtId="176" fontId="34" fillId="0" borderId="2" xfId="1" applyNumberFormat="1" applyFont="1" applyFill="1" applyBorder="1" applyAlignment="1" applyProtection="1">
      <alignment horizontal="right" vertical="center" wrapText="1"/>
      <protection locked="0"/>
    </xf>
    <xf numFmtId="0" fontId="0" fillId="0" borderId="2" xfId="0" applyFill="1" applyBorder="1" applyAlignment="1">
      <alignment horizontal="left" indent="1"/>
    </xf>
    <xf numFmtId="0" fontId="12" fillId="0" borderId="2" xfId="0" applyFont="1" applyFill="1" applyBorder="1" applyAlignment="1">
      <alignment horizontal="left" vertical="center" indent="1"/>
    </xf>
    <xf numFmtId="0" fontId="28" fillId="0" borderId="2" xfId="60" applyFont="1" applyFill="1" applyBorder="1" applyAlignment="1">
      <alignment horizontal="left" vertical="center"/>
    </xf>
    <xf numFmtId="176" fontId="29" fillId="0" borderId="2" xfId="1" applyNumberFormat="1" applyFont="1" applyFill="1" applyBorder="1">
      <alignment vertical="center"/>
    </xf>
    <xf numFmtId="176" fontId="14" fillId="2" borderId="2" xfId="1" applyNumberFormat="1" applyFont="1" applyFill="1" applyBorder="1">
      <alignment vertical="center"/>
    </xf>
    <xf numFmtId="176" fontId="46" fillId="2" borderId="0" xfId="1" applyNumberFormat="1" applyFont="1" applyFill="1" applyAlignment="1">
      <alignment vertical="center"/>
    </xf>
    <xf numFmtId="0" fontId="5" fillId="0" borderId="0" xfId="0" applyFont="1" applyFill="1" applyBorder="1" applyAlignment="1">
      <alignment vertical="center"/>
    </xf>
    <xf numFmtId="0" fontId="27" fillId="0" borderId="0" xfId="0" applyFont="1" applyFill="1" applyBorder="1" applyAlignment="1">
      <alignment vertical="center"/>
    </xf>
    <xf numFmtId="0" fontId="38" fillId="0" borderId="0" xfId="60" applyFont="1" applyFill="1" applyAlignment="1">
      <alignment horizontal="center" vertical="center"/>
    </xf>
    <xf numFmtId="176" fontId="47" fillId="2" borderId="0" xfId="1" applyNumberFormat="1" applyFont="1" applyFill="1" applyAlignment="1">
      <alignment horizontal="center" vertical="center"/>
    </xf>
    <xf numFmtId="0" fontId="0" fillId="0" borderId="0" xfId="60" applyFill="1" applyBorder="1" applyAlignment="1">
      <alignment horizontal="right"/>
    </xf>
    <xf numFmtId="0" fontId="11" fillId="0" borderId="2" xfId="81" applyFont="1" applyFill="1" applyBorder="1" applyAlignment="1">
      <alignment horizontal="center" vertical="center"/>
    </xf>
    <xf numFmtId="176" fontId="48" fillId="2" borderId="2" xfId="1" applyNumberFormat="1" applyFont="1" applyFill="1" applyBorder="1" applyAlignment="1">
      <alignment horizontal="center" vertical="center"/>
    </xf>
    <xf numFmtId="176" fontId="18" fillId="2" borderId="2" xfId="1" applyNumberFormat="1" applyFont="1" applyFill="1" applyBorder="1" applyAlignment="1" applyProtection="1">
      <alignment horizontal="right" vertical="center"/>
    </xf>
    <xf numFmtId="0" fontId="49" fillId="0" borderId="2" xfId="92" applyFont="1" applyFill="1" applyBorder="1" applyAlignment="1" applyProtection="1">
      <alignment horizontal="left" vertical="center" wrapText="1"/>
      <protection locked="0"/>
    </xf>
    <xf numFmtId="0" fontId="50" fillId="0" borderId="2" xfId="92" applyFont="1" applyFill="1" applyBorder="1" applyAlignment="1" applyProtection="1">
      <alignment horizontal="left" vertical="center" wrapText="1"/>
      <protection locked="0"/>
    </xf>
    <xf numFmtId="0" fontId="51" fillId="0" borderId="2" xfId="92" applyFont="1" applyFill="1" applyBorder="1" applyAlignment="1" applyProtection="1">
      <alignment horizontal="left" vertical="center" wrapText="1"/>
      <protection locked="0"/>
    </xf>
    <xf numFmtId="0" fontId="52" fillId="0" borderId="2" xfId="0" applyFont="1" applyBorder="1" applyAlignment="1"/>
    <xf numFmtId="0" fontId="53" fillId="0" borderId="2" xfId="0" applyFont="1" applyBorder="1" applyAlignment="1"/>
    <xf numFmtId="176" fontId="54" fillId="2" borderId="2" xfId="1" applyNumberFormat="1" applyFont="1" applyFill="1" applyBorder="1" applyAlignment="1" applyProtection="1">
      <alignment horizontal="right" vertical="center"/>
    </xf>
    <xf numFmtId="0" fontId="55" fillId="0" borderId="2" xfId="0" applyFont="1" applyBorder="1" applyAlignment="1"/>
    <xf numFmtId="0" fontId="0" fillId="0" borderId="3" xfId="60" applyFill="1" applyBorder="1" applyAlignment="1">
      <alignment vertical="center" wrapText="1"/>
    </xf>
    <xf numFmtId="0" fontId="0" fillId="0" borderId="0" xfId="60" applyFill="1" applyAlignment="1">
      <alignment horizontal="left" vertical="center"/>
    </xf>
    <xf numFmtId="0" fontId="0" fillId="0" borderId="0" xfId="60" applyFill="1">
      <alignment vertical="center"/>
    </xf>
    <xf numFmtId="0" fontId="56" fillId="0" borderId="0" xfId="60" applyFont="1" applyFill="1" applyAlignment="1">
      <alignment horizontal="center" vertical="center"/>
    </xf>
    <xf numFmtId="0" fontId="57" fillId="0" borderId="0" xfId="60" applyFont="1" applyFill="1" applyAlignment="1">
      <alignment horizontal="center" vertical="center"/>
    </xf>
    <xf numFmtId="176" fontId="57" fillId="0" borderId="0" xfId="1" applyNumberFormat="1" applyFont="1" applyFill="1" applyAlignment="1">
      <alignment horizontal="right" vertical="center"/>
    </xf>
    <xf numFmtId="0" fontId="11" fillId="0" borderId="2" xfId="60" applyFont="1" applyFill="1" applyBorder="1" applyAlignment="1">
      <alignment horizontal="center" vertical="center"/>
    </xf>
    <xf numFmtId="176" fontId="11" fillId="0" borderId="2" xfId="1" applyNumberFormat="1" applyFont="1" applyFill="1" applyBorder="1" applyAlignment="1" applyProtection="1">
      <alignment horizontal="right" vertical="center" wrapText="1"/>
      <protection locked="0"/>
    </xf>
    <xf numFmtId="178" fontId="11" fillId="0" borderId="2" xfId="93" applyNumberFormat="1" applyFont="1" applyFill="1" applyBorder="1" applyAlignment="1" applyProtection="1">
      <alignment horizontal="center" vertical="center" wrapText="1"/>
      <protection locked="0"/>
    </xf>
    <xf numFmtId="176" fontId="58" fillId="0" borderId="2" xfId="1" applyNumberFormat="1" applyFont="1" applyFill="1" applyBorder="1" applyAlignment="1">
      <alignment horizontal="right" vertical="center"/>
    </xf>
    <xf numFmtId="9" fontId="45" fillId="0" borderId="2" xfId="60" applyNumberFormat="1" applyFont="1" applyFill="1" applyBorder="1">
      <alignment vertical="center"/>
    </xf>
    <xf numFmtId="9" fontId="12" fillId="0" borderId="2" xfId="60" applyNumberFormat="1" applyFont="1" applyFill="1" applyBorder="1" applyAlignment="1">
      <alignment horizontal="center" vertical="center"/>
    </xf>
    <xf numFmtId="0" fontId="11" fillId="0" borderId="2" xfId="92" applyFont="1" applyFill="1" applyBorder="1" applyAlignment="1" applyProtection="1">
      <alignment horizontal="left" vertical="center" wrapText="1"/>
      <protection locked="0"/>
    </xf>
    <xf numFmtId="9" fontId="1" fillId="0" borderId="2" xfId="64" applyNumberFormat="1" applyFont="1" applyFill="1" applyBorder="1" applyAlignment="1">
      <alignment horizontal="center" vertical="center" wrapText="1"/>
    </xf>
    <xf numFmtId="0" fontId="6" fillId="0" borderId="2" xfId="49" applyFont="1" applyFill="1" applyBorder="1" applyAlignment="1" applyProtection="1">
      <alignment vertical="center"/>
      <protection locked="0"/>
    </xf>
    <xf numFmtId="176" fontId="8" fillId="0" borderId="2" xfId="1" applyNumberFormat="1" applyFont="1" applyFill="1" applyBorder="1" applyAlignment="1">
      <alignment horizontal="right" vertical="center"/>
    </xf>
    <xf numFmtId="176" fontId="1" fillId="0" borderId="2" xfId="1" applyNumberFormat="1" applyFont="1" applyFill="1" applyBorder="1" applyAlignment="1" applyProtection="1">
      <alignment horizontal="right" vertical="center" wrapText="1"/>
    </xf>
    <xf numFmtId="0" fontId="1" fillId="0" borderId="2" xfId="49" applyFont="1" applyFill="1" applyBorder="1" applyAlignment="1" applyProtection="1">
      <alignment vertical="center"/>
      <protection locked="0"/>
    </xf>
    <xf numFmtId="176" fontId="2" fillId="0" borderId="2" xfId="1" applyNumberFormat="1" applyFont="1" applyFill="1" applyBorder="1" applyAlignment="1">
      <alignment horizontal="right" vertical="center"/>
    </xf>
    <xf numFmtId="176" fontId="8" fillId="0" borderId="2" xfId="1" applyNumberFormat="1" applyFont="1" applyFill="1" applyBorder="1" applyAlignment="1" applyProtection="1">
      <alignment horizontal="right" vertical="center"/>
    </xf>
    <xf numFmtId="0" fontId="0" fillId="0" borderId="2" xfId="60" applyFill="1" applyBorder="1">
      <alignment vertical="center"/>
    </xf>
    <xf numFmtId="0" fontId="40" fillId="0" borderId="2" xfId="60" applyFont="1" applyFill="1" applyBorder="1" applyAlignment="1">
      <alignment horizontal="right" vertical="center"/>
    </xf>
    <xf numFmtId="0" fontId="26" fillId="0" borderId="2" xfId="65" applyFont="1" applyFill="1" applyBorder="1">
      <alignment vertical="center"/>
    </xf>
    <xf numFmtId="177" fontId="12" fillId="0" borderId="2" xfId="60" applyNumberFormat="1" applyFont="1" applyFill="1" applyBorder="1" applyAlignment="1">
      <alignment horizontal="right" vertical="center"/>
    </xf>
    <xf numFmtId="0" fontId="12" fillId="0" borderId="2" xfId="60" applyFont="1" applyFill="1" applyBorder="1">
      <alignment vertical="center"/>
    </xf>
    <xf numFmtId="176" fontId="0" fillId="0" borderId="2" xfId="1" applyNumberFormat="1" applyFont="1" applyFill="1" applyBorder="1" applyAlignment="1">
      <alignment horizontal="right" vertical="center" wrapText="1"/>
    </xf>
    <xf numFmtId="0" fontId="0" fillId="0" borderId="0" xfId="60" applyFont="1" applyFill="1" applyBorder="1" applyAlignment="1">
      <alignment horizontal="left" vertical="center" wrapText="1"/>
    </xf>
    <xf numFmtId="176" fontId="57" fillId="0" borderId="0" xfId="1" applyNumberFormat="1" applyFont="1" applyFill="1" applyAlignment="1">
      <alignment horizontal="center" vertical="center"/>
    </xf>
    <xf numFmtId="0" fontId="26" fillId="0" borderId="0" xfId="66" applyFont="1" applyFill="1" applyBorder="1" applyAlignment="1">
      <alignment horizontal="right" vertical="center"/>
    </xf>
    <xf numFmtId="176" fontId="58" fillId="0" borderId="2" xfId="1" applyNumberFormat="1" applyFont="1" applyFill="1" applyBorder="1">
      <alignment vertical="center"/>
    </xf>
    <xf numFmtId="176" fontId="22" fillId="0" borderId="2" xfId="1" applyNumberFormat="1" applyFont="1" applyFill="1" applyBorder="1" applyAlignment="1">
      <alignment vertical="center"/>
    </xf>
    <xf numFmtId="176" fontId="22" fillId="0" borderId="2" xfId="1" applyNumberFormat="1" applyFont="1" applyFill="1" applyBorder="1" applyAlignment="1">
      <alignment horizontal="right" vertical="center"/>
    </xf>
    <xf numFmtId="9" fontId="12" fillId="0" borderId="2" xfId="60" applyNumberFormat="1" applyFont="1" applyFill="1" applyBorder="1" applyAlignment="1">
      <alignment horizontal="right" vertical="center"/>
    </xf>
    <xf numFmtId="176" fontId="1" fillId="0" borderId="0" xfId="1" applyNumberFormat="1" applyFont="1" applyFill="1" applyAlignment="1">
      <alignment horizontal="right" vertical="center"/>
    </xf>
    <xf numFmtId="178" fontId="0" fillId="0" borderId="0" xfId="60" applyNumberFormat="1" applyFill="1">
      <alignment vertical="center"/>
    </xf>
    <xf numFmtId="9" fontId="0" fillId="0" borderId="2" xfId="60" applyNumberFormat="1" applyFont="1" applyFill="1" applyBorder="1">
      <alignment vertical="center"/>
    </xf>
    <xf numFmtId="0" fontId="0" fillId="0" borderId="2" xfId="60" applyFont="1" applyFill="1" applyBorder="1">
      <alignment vertical="center"/>
    </xf>
    <xf numFmtId="177" fontId="44" fillId="0" borderId="2" xfId="60" applyNumberFormat="1" applyFont="1" applyFill="1" applyBorder="1">
      <alignment vertical="center"/>
    </xf>
    <xf numFmtId="176" fontId="26" fillId="0" borderId="2" xfId="1" applyNumberFormat="1" applyFont="1" applyFill="1" applyBorder="1">
      <alignment vertical="center"/>
    </xf>
    <xf numFmtId="0" fontId="0" fillId="0" borderId="0" xfId="0" applyAlignment="1"/>
    <xf numFmtId="0" fontId="59" fillId="0" borderId="0" xfId="0" applyFont="1" applyAlignment="1"/>
    <xf numFmtId="0" fontId="0" fillId="0" borderId="0" xfId="67"/>
    <xf numFmtId="0" fontId="60" fillId="0" borderId="0" xfId="0" applyFont="1" applyAlignment="1">
      <alignment horizontal="center" vertical="center"/>
    </xf>
    <xf numFmtId="0" fontId="61" fillId="0" borderId="0" xfId="0" applyFont="1" applyBorder="1" applyAlignment="1">
      <alignment horizontal="left" vertical="center"/>
    </xf>
    <xf numFmtId="0" fontId="62" fillId="0" borderId="0" xfId="0" applyFont="1" applyBorder="1" applyAlignment="1"/>
    <xf numFmtId="0" fontId="59" fillId="0" borderId="0" xfId="67" applyFont="1" applyBorder="1"/>
    <xf numFmtId="0" fontId="59" fillId="0" borderId="0" xfId="67" applyFont="1" applyBorder="1" applyAlignment="1">
      <alignment wrapText="1"/>
    </xf>
    <xf numFmtId="0" fontId="0" fillId="0" borderId="0" xfId="80">
      <alignment vertical="center"/>
    </xf>
    <xf numFmtId="0" fontId="3" fillId="0" borderId="0" xfId="80" applyFont="1">
      <alignment vertical="center"/>
    </xf>
    <xf numFmtId="0" fontId="63" fillId="0" borderId="0" xfId="80" applyFont="1" applyAlignment="1">
      <alignment horizontal="center" vertical="center" wrapText="1"/>
    </xf>
    <xf numFmtId="0" fontId="63" fillId="0" borderId="0" xfId="80" applyFont="1" applyAlignment="1">
      <alignment horizontal="center" vertical="center"/>
    </xf>
    <xf numFmtId="57" fontId="64" fillId="0" borderId="0" xfId="80" applyNumberFormat="1" applyFont="1" applyAlignment="1">
      <alignment horizontal="center" vertical="center"/>
    </xf>
    <xf numFmtId="0" fontId="64" fillId="0" borderId="0" xfId="80"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百分比 3" xfId="51"/>
    <cellStyle name="标题 1 2" xfId="52"/>
    <cellStyle name="标题 2 2" xfId="53"/>
    <cellStyle name="标题 3 2" xfId="54"/>
    <cellStyle name="标题 4 2" xfId="55"/>
    <cellStyle name="标题 5" xfId="56"/>
    <cellStyle name="差 2" xfId="57"/>
    <cellStyle name="常规 10" xfId="58"/>
    <cellStyle name="常规 10 2" xfId="59"/>
    <cellStyle name="常规 2" xfId="60"/>
    <cellStyle name="常规 2 2" xfId="61"/>
    <cellStyle name="常规 2 2 2" xfId="62"/>
    <cellStyle name="常规 2 2 3" xfId="63"/>
    <cellStyle name="常规 2 2 4" xfId="64"/>
    <cellStyle name="常规 2 3" xfId="65"/>
    <cellStyle name="常规 2 3 2" xfId="66"/>
    <cellStyle name="常规 2 4" xfId="67"/>
    <cellStyle name="常规 2 5" xfId="68"/>
    <cellStyle name="常规 2 6" xfId="69"/>
    <cellStyle name="常规 2 6 2" xfId="70"/>
    <cellStyle name="常规 2 7" xfId="71"/>
    <cellStyle name="常规 2 8" xfId="72"/>
    <cellStyle name="常规 2 9" xfId="73"/>
    <cellStyle name="常规 3" xfId="74"/>
    <cellStyle name="常规 3 2" xfId="75"/>
    <cellStyle name="常规 3 2 2" xfId="76"/>
    <cellStyle name="常规 3 3" xfId="77"/>
    <cellStyle name="常规 3 4" xfId="78"/>
    <cellStyle name="常规 3 5" xfId="79"/>
    <cellStyle name="常规 3 6" xfId="80"/>
    <cellStyle name="常规 4" xfId="81"/>
    <cellStyle name="常规 4 2" xfId="82"/>
    <cellStyle name="常规 4 2 2" xfId="83"/>
    <cellStyle name="常规 4 2 3" xfId="84"/>
    <cellStyle name="常规 4 3" xfId="85"/>
    <cellStyle name="常规 46" xfId="86"/>
    <cellStyle name="常规 5" xfId="87"/>
    <cellStyle name="常规 6" xfId="88"/>
    <cellStyle name="常规 6 2" xfId="89"/>
    <cellStyle name="常规 7" xfId="90"/>
    <cellStyle name="常规 8" xfId="91"/>
    <cellStyle name="常规 9" xfId="92"/>
    <cellStyle name="常规_2007人代会数据 2" xfId="93"/>
    <cellStyle name="好 2" xfId="94"/>
    <cellStyle name="汇总 2" xfId="95"/>
    <cellStyle name="计算 2" xfId="96"/>
    <cellStyle name="检查单元格 2" xfId="97"/>
    <cellStyle name="解释性文本 2" xfId="98"/>
    <cellStyle name="警告文本 2" xfId="99"/>
    <cellStyle name="链接单元格 2" xfId="100"/>
    <cellStyle name="千位分隔 2" xfId="101"/>
    <cellStyle name="千位分隔 2 2" xfId="102"/>
    <cellStyle name="千位分隔 2 3" xfId="103"/>
    <cellStyle name="千位分隔 2 3 2 2 2" xfId="104"/>
    <cellStyle name="千位分隔 2 3 2 2 2 2" xfId="105"/>
    <cellStyle name="千位分隔 2 3 2 2 2 3" xfId="106"/>
    <cellStyle name="千位分隔 2 4 2" xfId="107"/>
    <cellStyle name="千位分隔[0] 2" xfId="108"/>
    <cellStyle name="千位分隔[0] 3" xfId="109"/>
    <cellStyle name="千位分隔[0] 3 2" xfId="110"/>
    <cellStyle name="千位分隔[0] 4" xfId="111"/>
    <cellStyle name="千位分隔[0] 5" xfId="112"/>
    <cellStyle name="千位分隔[0] 6" xfId="113"/>
    <cellStyle name="千位分隔[0] 6 2" xfId="114"/>
    <cellStyle name="千位分隔[0] 7" xfId="115"/>
    <cellStyle name="适中 2" xfId="116"/>
    <cellStyle name="输出 2" xfId="117"/>
    <cellStyle name="输入 2" xfId="118"/>
    <cellStyle name="样式 1" xfId="119"/>
    <cellStyle name="注释 2" xfId="120"/>
  </cellStyles>
  <tableStyles count="0" defaultTableStyle="TableStyleMedium9" defaultPivotStyle="PivotStyleLight16"/>
  <colors>
    <mruColors>
      <color rgb="00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customXml" Target="../customXml/item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3.5"/>
  <cols>
    <col min="1" max="16384" width="9" style="438"/>
  </cols>
  <sheetData>
    <row r="1" ht="18.75" spans="1:1">
      <c r="A1" s="439" t="s">
        <v>0</v>
      </c>
    </row>
    <row r="11" ht="87.75" customHeight="1" spans="1:9">
      <c r="A11" s="440" t="s">
        <v>1</v>
      </c>
      <c r="B11" s="441"/>
      <c r="C11" s="441"/>
      <c r="D11" s="441"/>
      <c r="E11" s="441"/>
      <c r="F11" s="441"/>
      <c r="G11" s="441"/>
      <c r="H11" s="441"/>
      <c r="I11" s="441"/>
    </row>
    <row r="43" ht="30" customHeight="1" spans="1:9">
      <c r="A43" s="442">
        <v>44562</v>
      </c>
      <c r="B43" s="443"/>
      <c r="C43" s="443"/>
      <c r="D43" s="443"/>
      <c r="E43" s="443"/>
      <c r="F43" s="443"/>
      <c r="G43" s="443"/>
      <c r="H43" s="443"/>
      <c r="I43" s="443"/>
    </row>
  </sheetData>
  <mergeCells count="2">
    <mergeCell ref="A11:I11"/>
    <mergeCell ref="A43:I43"/>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5"/>
  <sheetViews>
    <sheetView showZeros="0" zoomScale="130" zoomScaleNormal="130" workbookViewId="0">
      <selection activeCell="B4" sqref="B$1:B$1048576"/>
    </sheetView>
  </sheetViews>
  <sheetFormatPr defaultColWidth="10" defaultRowHeight="13.5" outlineLevelCol="1"/>
  <cols>
    <col min="1" max="1" width="59.125" style="85" customWidth="1"/>
    <col min="2" max="2" width="22.375" style="143" customWidth="1"/>
    <col min="3" max="16384" width="10" style="86"/>
  </cols>
  <sheetData>
    <row r="1" ht="18.75" spans="1:2">
      <c r="A1" s="87" t="s">
        <v>733</v>
      </c>
      <c r="B1" s="87"/>
    </row>
    <row r="2" ht="22.5" spans="1:2">
      <c r="A2" s="88" t="s">
        <v>734</v>
      </c>
      <c r="B2" s="88"/>
    </row>
    <row r="3" spans="1:2">
      <c r="A3" s="89" t="s">
        <v>621</v>
      </c>
      <c r="B3" s="89"/>
    </row>
    <row r="4" ht="20.25" customHeight="1" spans="1:2">
      <c r="A4" s="90"/>
      <c r="B4" s="306" t="s">
        <v>35</v>
      </c>
    </row>
    <row r="5" ht="24" customHeight="1" spans="1:2">
      <c r="A5" s="92" t="s">
        <v>622</v>
      </c>
      <c r="B5" s="307" t="s">
        <v>40</v>
      </c>
    </row>
    <row r="6" ht="24" customHeight="1" spans="1:2">
      <c r="A6" s="94" t="s">
        <v>735</v>
      </c>
      <c r="B6" s="308">
        <f>SUM(B7:B14)</f>
        <v>18788.472737</v>
      </c>
    </row>
    <row r="7" ht="20.1" customHeight="1" spans="1:2">
      <c r="A7" s="95" t="s">
        <v>687</v>
      </c>
      <c r="B7" s="309">
        <v>64.89208</v>
      </c>
    </row>
    <row r="8" ht="20.1" customHeight="1" spans="1:2">
      <c r="A8" s="95" t="s">
        <v>689</v>
      </c>
      <c r="B8" s="309">
        <v>202.537029</v>
      </c>
    </row>
    <row r="9" ht="20.1" customHeight="1" spans="1:2">
      <c r="A9" s="95" t="s">
        <v>692</v>
      </c>
      <c r="B9" s="309">
        <v>3.36</v>
      </c>
    </row>
    <row r="10" ht="20.1" customHeight="1" spans="1:2">
      <c r="A10" s="95" t="s">
        <v>693</v>
      </c>
      <c r="B10" s="309">
        <v>9403</v>
      </c>
    </row>
    <row r="11" ht="20.1" customHeight="1" spans="1:2">
      <c r="A11" s="95" t="s">
        <v>736</v>
      </c>
      <c r="B11" s="309">
        <f>769.435</f>
        <v>769.435</v>
      </c>
    </row>
    <row r="12" ht="20.1" customHeight="1" spans="1:2">
      <c r="A12" s="95" t="s">
        <v>702</v>
      </c>
      <c r="B12" s="309">
        <v>530.245427</v>
      </c>
    </row>
    <row r="13" ht="20.1" customHeight="1" spans="1:2">
      <c r="A13" s="95" t="s">
        <v>705</v>
      </c>
      <c r="B13" s="309">
        <v>7255.75637</v>
      </c>
    </row>
    <row r="14" ht="20.1" customHeight="1" spans="1:2">
      <c r="A14" s="95" t="s">
        <v>712</v>
      </c>
      <c r="B14" s="309">
        <v>559.246831</v>
      </c>
    </row>
    <row r="15" ht="49.5" customHeight="1" spans="1:2">
      <c r="A15" s="98" t="s">
        <v>647</v>
      </c>
      <c r="B15" s="98"/>
    </row>
    <row r="16" ht="20.1" customHeight="1"/>
    <row r="17" ht="20.1" customHeight="1" spans="1:1">
      <c r="A17" s="86"/>
    </row>
    <row r="18" ht="20.1" customHeight="1" spans="1:1">
      <c r="A18" s="86"/>
    </row>
    <row r="19" ht="20.1" customHeight="1" spans="1:1">
      <c r="A19" s="86"/>
    </row>
    <row r="20" ht="20.1" customHeight="1" spans="1:1">
      <c r="A20" s="86"/>
    </row>
    <row r="21" ht="20.1" customHeight="1" spans="1:1">
      <c r="A21" s="86"/>
    </row>
    <row r="22" ht="20.1" customHeight="1" spans="1:1">
      <c r="A22" s="86"/>
    </row>
    <row r="23" ht="20.1" customHeight="1" spans="1:1">
      <c r="A23" s="86"/>
    </row>
    <row r="24" ht="20.1" customHeight="1" spans="1:1">
      <c r="A24" s="86"/>
    </row>
    <row r="25" ht="20.1" customHeight="1" spans="1:1">
      <c r="A25" s="86"/>
    </row>
    <row r="26" ht="20.1" customHeight="1" spans="1:1">
      <c r="A26" s="86"/>
    </row>
    <row r="27" ht="20.1" customHeight="1" spans="1:1">
      <c r="A27" s="86"/>
    </row>
    <row r="28" ht="20.1" customHeight="1" spans="1:1">
      <c r="A28" s="86"/>
    </row>
    <row r="29" ht="20.1" customHeight="1" spans="1:1">
      <c r="A29" s="86"/>
    </row>
    <row r="30" ht="20.1" customHeight="1" spans="1:1">
      <c r="A30" s="86"/>
    </row>
    <row r="31" ht="20.1" customHeight="1" spans="1:1">
      <c r="A31" s="86"/>
    </row>
    <row r="32" ht="20.1" customHeight="1" spans="1:1">
      <c r="A32" s="86"/>
    </row>
    <row r="33" ht="20.1" customHeight="1" spans="1:1">
      <c r="A33" s="86"/>
    </row>
    <row r="34" ht="20.1" customHeight="1" spans="1:1">
      <c r="A34" s="86"/>
    </row>
    <row r="35" ht="20.1" customHeight="1" spans="1:1">
      <c r="A35" s="86"/>
    </row>
    <row r="36" ht="20.1" customHeight="1" spans="1:1">
      <c r="A36" s="86"/>
    </row>
    <row r="37" ht="20.1" customHeight="1" spans="1:1">
      <c r="A37" s="86"/>
    </row>
    <row r="38" spans="1:1">
      <c r="A38" s="86"/>
    </row>
    <row r="39" spans="1:1">
      <c r="A39" s="86"/>
    </row>
    <row r="40" spans="1:1">
      <c r="A40" s="86"/>
    </row>
    <row r="41" spans="1:1">
      <c r="A41" s="86"/>
    </row>
    <row r="42" spans="1:1">
      <c r="A42" s="86"/>
    </row>
    <row r="43" spans="1:1">
      <c r="A43" s="86"/>
    </row>
    <row r="44" spans="1:1">
      <c r="A44" s="86"/>
    </row>
    <row r="45" spans="1:1">
      <c r="A45" s="86"/>
    </row>
    <row r="46" spans="1:1">
      <c r="A46" s="86"/>
    </row>
    <row r="47" spans="1:1">
      <c r="A47" s="86"/>
    </row>
    <row r="48" spans="1:1">
      <c r="A48" s="86"/>
    </row>
    <row r="49" spans="1:1">
      <c r="A49" s="86"/>
    </row>
    <row r="50" spans="1:1">
      <c r="A50" s="86"/>
    </row>
    <row r="51" spans="1:1">
      <c r="A51" s="86"/>
    </row>
    <row r="52" spans="1:1">
      <c r="A52" s="86"/>
    </row>
    <row r="53" spans="1:1">
      <c r="A53" s="86"/>
    </row>
    <row r="54" spans="1:1">
      <c r="A54" s="86"/>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row r="101" spans="1:1">
      <c r="A101" s="86"/>
    </row>
    <row r="102" spans="1:1">
      <c r="A102" s="86"/>
    </row>
    <row r="103" spans="1:1">
      <c r="A103" s="86"/>
    </row>
    <row r="104" spans="1:1">
      <c r="A104" s="86"/>
    </row>
    <row r="105" spans="1:1">
      <c r="A105" s="86"/>
    </row>
  </sheetData>
  <mergeCells count="4">
    <mergeCell ref="A1:B1"/>
    <mergeCell ref="A2:B2"/>
    <mergeCell ref="A3:B3"/>
    <mergeCell ref="A15:B15"/>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Q27"/>
  <sheetViews>
    <sheetView showZeros="0" workbookViewId="0">
      <selection activeCell="I1" sqref="I$1:L$1048576"/>
    </sheetView>
  </sheetViews>
  <sheetFormatPr defaultColWidth="12.75" defaultRowHeight="13.5"/>
  <cols>
    <col min="1" max="1" width="33" style="275" customWidth="1"/>
    <col min="2" max="5" width="12.625" style="53" customWidth="1"/>
    <col min="6" max="6" width="12.5" style="276" customWidth="1"/>
    <col min="7" max="7" width="13.125" style="276" customWidth="1"/>
    <col min="8" max="8" width="37.375" style="56" customWidth="1"/>
    <col min="9" max="12" width="12.5" style="55" customWidth="1"/>
    <col min="13" max="13" width="12.5" style="277" customWidth="1"/>
    <col min="14" max="14" width="11.625" style="275" customWidth="1"/>
    <col min="15" max="260" width="9" style="275" customWidth="1"/>
    <col min="261" max="261" width="29.625" style="275" customWidth="1"/>
    <col min="262" max="262" width="12.75" style="275"/>
    <col min="263" max="263" width="29.75" style="275" customWidth="1"/>
    <col min="264" max="264" width="17" style="275" customWidth="1"/>
    <col min="265" max="265" width="37" style="275" customWidth="1"/>
    <col min="266" max="266" width="17.375" style="275" customWidth="1"/>
    <col min="267" max="516" width="9" style="275" customWidth="1"/>
    <col min="517" max="517" width="29.625" style="275" customWidth="1"/>
    <col min="518" max="518" width="12.75" style="275"/>
    <col min="519" max="519" width="29.75" style="275" customWidth="1"/>
    <col min="520" max="520" width="17" style="275" customWidth="1"/>
    <col min="521" max="521" width="37" style="275" customWidth="1"/>
    <col min="522" max="522" width="17.375" style="275" customWidth="1"/>
    <col min="523" max="772" width="9" style="275" customWidth="1"/>
    <col min="773" max="773" width="29.625" style="275" customWidth="1"/>
    <col min="774" max="774" width="12.75" style="275"/>
    <col min="775" max="775" width="29.75" style="275" customWidth="1"/>
    <col min="776" max="776" width="17" style="275" customWidth="1"/>
    <col min="777" max="777" width="37" style="275" customWidth="1"/>
    <col min="778" max="778" width="17.375" style="275" customWidth="1"/>
    <col min="779" max="1028" width="9" style="275" customWidth="1"/>
    <col min="1029" max="1029" width="29.625" style="275" customWidth="1"/>
    <col min="1030" max="1030" width="12.75" style="275"/>
    <col min="1031" max="1031" width="29.75" style="275" customWidth="1"/>
    <col min="1032" max="1032" width="17" style="275" customWidth="1"/>
    <col min="1033" max="1033" width="37" style="275" customWidth="1"/>
    <col min="1034" max="1034" width="17.375" style="275" customWidth="1"/>
    <col min="1035" max="1284" width="9" style="275" customWidth="1"/>
    <col min="1285" max="1285" width="29.625" style="275" customWidth="1"/>
    <col min="1286" max="1286" width="12.75" style="275"/>
    <col min="1287" max="1287" width="29.75" style="275" customWidth="1"/>
    <col min="1288" max="1288" width="17" style="275" customWidth="1"/>
    <col min="1289" max="1289" width="37" style="275" customWidth="1"/>
    <col min="1290" max="1290" width="17.375" style="275" customWidth="1"/>
    <col min="1291" max="1540" width="9" style="275" customWidth="1"/>
    <col min="1541" max="1541" width="29.625" style="275" customWidth="1"/>
    <col min="1542" max="1542" width="12.75" style="275"/>
    <col min="1543" max="1543" width="29.75" style="275" customWidth="1"/>
    <col min="1544" max="1544" width="17" style="275" customWidth="1"/>
    <col min="1545" max="1545" width="37" style="275" customWidth="1"/>
    <col min="1546" max="1546" width="17.375" style="275" customWidth="1"/>
    <col min="1547" max="1796" width="9" style="275" customWidth="1"/>
    <col min="1797" max="1797" width="29.625" style="275" customWidth="1"/>
    <col min="1798" max="1798" width="12.75" style="275"/>
    <col min="1799" max="1799" width="29.75" style="275" customWidth="1"/>
    <col min="1800" max="1800" width="17" style="275" customWidth="1"/>
    <col min="1801" max="1801" width="37" style="275" customWidth="1"/>
    <col min="1802" max="1802" width="17.375" style="275" customWidth="1"/>
    <col min="1803" max="2052" width="9" style="275" customWidth="1"/>
    <col min="2053" max="2053" width="29.625" style="275" customWidth="1"/>
    <col min="2054" max="2054" width="12.75" style="275"/>
    <col min="2055" max="2055" width="29.75" style="275" customWidth="1"/>
    <col min="2056" max="2056" width="17" style="275" customWidth="1"/>
    <col min="2057" max="2057" width="37" style="275" customWidth="1"/>
    <col min="2058" max="2058" width="17.375" style="275" customWidth="1"/>
    <col min="2059" max="2308" width="9" style="275" customWidth="1"/>
    <col min="2309" max="2309" width="29.625" style="275" customWidth="1"/>
    <col min="2310" max="2310" width="12.75" style="275"/>
    <col min="2311" max="2311" width="29.75" style="275" customWidth="1"/>
    <col min="2312" max="2312" width="17" style="275" customWidth="1"/>
    <col min="2313" max="2313" width="37" style="275" customWidth="1"/>
    <col min="2314" max="2314" width="17.375" style="275" customWidth="1"/>
    <col min="2315" max="2564" width="9" style="275" customWidth="1"/>
    <col min="2565" max="2565" width="29.625" style="275" customWidth="1"/>
    <col min="2566" max="2566" width="12.75" style="275"/>
    <col min="2567" max="2567" width="29.75" style="275" customWidth="1"/>
    <col min="2568" max="2568" width="17" style="275" customWidth="1"/>
    <col min="2569" max="2569" width="37" style="275" customWidth="1"/>
    <col min="2570" max="2570" width="17.375" style="275" customWidth="1"/>
    <col min="2571" max="2820" width="9" style="275" customWidth="1"/>
    <col min="2821" max="2821" width="29.625" style="275" customWidth="1"/>
    <col min="2822" max="2822" width="12.75" style="275"/>
    <col min="2823" max="2823" width="29.75" style="275" customWidth="1"/>
    <col min="2824" max="2824" width="17" style="275" customWidth="1"/>
    <col min="2825" max="2825" width="37" style="275" customWidth="1"/>
    <col min="2826" max="2826" width="17.375" style="275" customWidth="1"/>
    <col min="2827" max="3076" width="9" style="275" customWidth="1"/>
    <col min="3077" max="3077" width="29.625" style="275" customWidth="1"/>
    <col min="3078" max="3078" width="12.75" style="275"/>
    <col min="3079" max="3079" width="29.75" style="275" customWidth="1"/>
    <col min="3080" max="3080" width="17" style="275" customWidth="1"/>
    <col min="3081" max="3081" width="37" style="275" customWidth="1"/>
    <col min="3082" max="3082" width="17.375" style="275" customWidth="1"/>
    <col min="3083" max="3332" width="9" style="275" customWidth="1"/>
    <col min="3333" max="3333" width="29.625" style="275" customWidth="1"/>
    <col min="3334" max="3334" width="12.75" style="275"/>
    <col min="3335" max="3335" width="29.75" style="275" customWidth="1"/>
    <col min="3336" max="3336" width="17" style="275" customWidth="1"/>
    <col min="3337" max="3337" width="37" style="275" customWidth="1"/>
    <col min="3338" max="3338" width="17.375" style="275" customWidth="1"/>
    <col min="3339" max="3588" width="9" style="275" customWidth="1"/>
    <col min="3589" max="3589" width="29.625" style="275" customWidth="1"/>
    <col min="3590" max="3590" width="12.75" style="275"/>
    <col min="3591" max="3591" width="29.75" style="275" customWidth="1"/>
    <col min="3592" max="3592" width="17" style="275" customWidth="1"/>
    <col min="3593" max="3593" width="37" style="275" customWidth="1"/>
    <col min="3594" max="3594" width="17.375" style="275" customWidth="1"/>
    <col min="3595" max="3844" width="9" style="275" customWidth="1"/>
    <col min="3845" max="3845" width="29.625" style="275" customWidth="1"/>
    <col min="3846" max="3846" width="12.75" style="275"/>
    <col min="3847" max="3847" width="29.75" style="275" customWidth="1"/>
    <col min="3848" max="3848" width="17" style="275" customWidth="1"/>
    <col min="3849" max="3849" width="37" style="275" customWidth="1"/>
    <col min="3850" max="3850" width="17.375" style="275" customWidth="1"/>
    <col min="3851" max="4100" width="9" style="275" customWidth="1"/>
    <col min="4101" max="4101" width="29.625" style="275" customWidth="1"/>
    <col min="4102" max="4102" width="12.75" style="275"/>
    <col min="4103" max="4103" width="29.75" style="275" customWidth="1"/>
    <col min="4104" max="4104" width="17" style="275" customWidth="1"/>
    <col min="4105" max="4105" width="37" style="275" customWidth="1"/>
    <col min="4106" max="4106" width="17.375" style="275" customWidth="1"/>
    <col min="4107" max="4356" width="9" style="275" customWidth="1"/>
    <col min="4357" max="4357" width="29.625" style="275" customWidth="1"/>
    <col min="4358" max="4358" width="12.75" style="275"/>
    <col min="4359" max="4359" width="29.75" style="275" customWidth="1"/>
    <col min="4360" max="4360" width="17" style="275" customWidth="1"/>
    <col min="4361" max="4361" width="37" style="275" customWidth="1"/>
    <col min="4362" max="4362" width="17.375" style="275" customWidth="1"/>
    <col min="4363" max="4612" width="9" style="275" customWidth="1"/>
    <col min="4613" max="4613" width="29.625" style="275" customWidth="1"/>
    <col min="4614" max="4614" width="12.75" style="275"/>
    <col min="4615" max="4615" width="29.75" style="275" customWidth="1"/>
    <col min="4616" max="4616" width="17" style="275" customWidth="1"/>
    <col min="4617" max="4617" width="37" style="275" customWidth="1"/>
    <col min="4618" max="4618" width="17.375" style="275" customWidth="1"/>
    <col min="4619" max="4868" width="9" style="275" customWidth="1"/>
    <col min="4869" max="4869" width="29.625" style="275" customWidth="1"/>
    <col min="4870" max="4870" width="12.75" style="275"/>
    <col min="4871" max="4871" width="29.75" style="275" customWidth="1"/>
    <col min="4872" max="4872" width="17" style="275" customWidth="1"/>
    <col min="4873" max="4873" width="37" style="275" customWidth="1"/>
    <col min="4874" max="4874" width="17.375" style="275" customWidth="1"/>
    <col min="4875" max="5124" width="9" style="275" customWidth="1"/>
    <col min="5125" max="5125" width="29.625" style="275" customWidth="1"/>
    <col min="5126" max="5126" width="12.75" style="275"/>
    <col min="5127" max="5127" width="29.75" style="275" customWidth="1"/>
    <col min="5128" max="5128" width="17" style="275" customWidth="1"/>
    <col min="5129" max="5129" width="37" style="275" customWidth="1"/>
    <col min="5130" max="5130" width="17.375" style="275" customWidth="1"/>
    <col min="5131" max="5380" width="9" style="275" customWidth="1"/>
    <col min="5381" max="5381" width="29.625" style="275" customWidth="1"/>
    <col min="5382" max="5382" width="12.75" style="275"/>
    <col min="5383" max="5383" width="29.75" style="275" customWidth="1"/>
    <col min="5384" max="5384" width="17" style="275" customWidth="1"/>
    <col min="5385" max="5385" width="37" style="275" customWidth="1"/>
    <col min="5386" max="5386" width="17.375" style="275" customWidth="1"/>
    <col min="5387" max="5636" width="9" style="275" customWidth="1"/>
    <col min="5637" max="5637" width="29.625" style="275" customWidth="1"/>
    <col min="5638" max="5638" width="12.75" style="275"/>
    <col min="5639" max="5639" width="29.75" style="275" customWidth="1"/>
    <col min="5640" max="5640" width="17" style="275" customWidth="1"/>
    <col min="5641" max="5641" width="37" style="275" customWidth="1"/>
    <col min="5642" max="5642" width="17.375" style="275" customWidth="1"/>
    <col min="5643" max="5892" width="9" style="275" customWidth="1"/>
    <col min="5893" max="5893" width="29.625" style="275" customWidth="1"/>
    <col min="5894" max="5894" width="12.75" style="275"/>
    <col min="5895" max="5895" width="29.75" style="275" customWidth="1"/>
    <col min="5896" max="5896" width="17" style="275" customWidth="1"/>
    <col min="5897" max="5897" width="37" style="275" customWidth="1"/>
    <col min="5898" max="5898" width="17.375" style="275" customWidth="1"/>
    <col min="5899" max="6148" width="9" style="275" customWidth="1"/>
    <col min="6149" max="6149" width="29.625" style="275" customWidth="1"/>
    <col min="6150" max="6150" width="12.75" style="275"/>
    <col min="6151" max="6151" width="29.75" style="275" customWidth="1"/>
    <col min="6152" max="6152" width="17" style="275" customWidth="1"/>
    <col min="6153" max="6153" width="37" style="275" customWidth="1"/>
    <col min="6154" max="6154" width="17.375" style="275" customWidth="1"/>
    <col min="6155" max="6404" width="9" style="275" customWidth="1"/>
    <col min="6405" max="6405" width="29.625" style="275" customWidth="1"/>
    <col min="6406" max="6406" width="12.75" style="275"/>
    <col min="6407" max="6407" width="29.75" style="275" customWidth="1"/>
    <col min="6408" max="6408" width="17" style="275" customWidth="1"/>
    <col min="6409" max="6409" width="37" style="275" customWidth="1"/>
    <col min="6410" max="6410" width="17.375" style="275" customWidth="1"/>
    <col min="6411" max="6660" width="9" style="275" customWidth="1"/>
    <col min="6661" max="6661" width="29.625" style="275" customWidth="1"/>
    <col min="6662" max="6662" width="12.75" style="275"/>
    <col min="6663" max="6663" width="29.75" style="275" customWidth="1"/>
    <col min="6664" max="6664" width="17" style="275" customWidth="1"/>
    <col min="6665" max="6665" width="37" style="275" customWidth="1"/>
    <col min="6666" max="6666" width="17.375" style="275" customWidth="1"/>
    <col min="6667" max="6916" width="9" style="275" customWidth="1"/>
    <col min="6917" max="6917" width="29.625" style="275" customWidth="1"/>
    <col min="6918" max="6918" width="12.75" style="275"/>
    <col min="6919" max="6919" width="29.75" style="275" customWidth="1"/>
    <col min="6920" max="6920" width="17" style="275" customWidth="1"/>
    <col min="6921" max="6921" width="37" style="275" customWidth="1"/>
    <col min="6922" max="6922" width="17.375" style="275" customWidth="1"/>
    <col min="6923" max="7172" width="9" style="275" customWidth="1"/>
    <col min="7173" max="7173" width="29.625" style="275" customWidth="1"/>
    <col min="7174" max="7174" width="12.75" style="275"/>
    <col min="7175" max="7175" width="29.75" style="275" customWidth="1"/>
    <col min="7176" max="7176" width="17" style="275" customWidth="1"/>
    <col min="7177" max="7177" width="37" style="275" customWidth="1"/>
    <col min="7178" max="7178" width="17.375" style="275" customWidth="1"/>
    <col min="7179" max="7428" width="9" style="275" customWidth="1"/>
    <col min="7429" max="7429" width="29.625" style="275" customWidth="1"/>
    <col min="7430" max="7430" width="12.75" style="275"/>
    <col min="7431" max="7431" width="29.75" style="275" customWidth="1"/>
    <col min="7432" max="7432" width="17" style="275" customWidth="1"/>
    <col min="7433" max="7433" width="37" style="275" customWidth="1"/>
    <col min="7434" max="7434" width="17.375" style="275" customWidth="1"/>
    <col min="7435" max="7684" width="9" style="275" customWidth="1"/>
    <col min="7685" max="7685" width="29.625" style="275" customWidth="1"/>
    <col min="7686" max="7686" width="12.75" style="275"/>
    <col min="7687" max="7687" width="29.75" style="275" customWidth="1"/>
    <col min="7688" max="7688" width="17" style="275" customWidth="1"/>
    <col min="7689" max="7689" width="37" style="275" customWidth="1"/>
    <col min="7690" max="7690" width="17.375" style="275" customWidth="1"/>
    <col min="7691" max="7940" width="9" style="275" customWidth="1"/>
    <col min="7941" max="7941" width="29.625" style="275" customWidth="1"/>
    <col min="7942" max="7942" width="12.75" style="275"/>
    <col min="7943" max="7943" width="29.75" style="275" customWidth="1"/>
    <col min="7944" max="7944" width="17" style="275" customWidth="1"/>
    <col min="7945" max="7945" width="37" style="275" customWidth="1"/>
    <col min="7946" max="7946" width="17.375" style="275" customWidth="1"/>
    <col min="7947" max="8196" width="9" style="275" customWidth="1"/>
    <col min="8197" max="8197" width="29.625" style="275" customWidth="1"/>
    <col min="8198" max="8198" width="12.75" style="275"/>
    <col min="8199" max="8199" width="29.75" style="275" customWidth="1"/>
    <col min="8200" max="8200" width="17" style="275" customWidth="1"/>
    <col min="8201" max="8201" width="37" style="275" customWidth="1"/>
    <col min="8202" max="8202" width="17.375" style="275" customWidth="1"/>
    <col min="8203" max="8452" width="9" style="275" customWidth="1"/>
    <col min="8453" max="8453" width="29.625" style="275" customWidth="1"/>
    <col min="8454" max="8454" width="12.75" style="275"/>
    <col min="8455" max="8455" width="29.75" style="275" customWidth="1"/>
    <col min="8456" max="8456" width="17" style="275" customWidth="1"/>
    <col min="8457" max="8457" width="37" style="275" customWidth="1"/>
    <col min="8458" max="8458" width="17.375" style="275" customWidth="1"/>
    <col min="8459" max="8708" width="9" style="275" customWidth="1"/>
    <col min="8709" max="8709" width="29.625" style="275" customWidth="1"/>
    <col min="8710" max="8710" width="12.75" style="275"/>
    <col min="8711" max="8711" width="29.75" style="275" customWidth="1"/>
    <col min="8712" max="8712" width="17" style="275" customWidth="1"/>
    <col min="8713" max="8713" width="37" style="275" customWidth="1"/>
    <col min="8714" max="8714" width="17.375" style="275" customWidth="1"/>
    <col min="8715" max="8964" width="9" style="275" customWidth="1"/>
    <col min="8965" max="8965" width="29.625" style="275" customWidth="1"/>
    <col min="8966" max="8966" width="12.75" style="275"/>
    <col min="8967" max="8967" width="29.75" style="275" customWidth="1"/>
    <col min="8968" max="8968" width="17" style="275" customWidth="1"/>
    <col min="8969" max="8969" width="37" style="275" customWidth="1"/>
    <col min="8970" max="8970" width="17.375" style="275" customWidth="1"/>
    <col min="8971" max="9220" width="9" style="275" customWidth="1"/>
    <col min="9221" max="9221" width="29.625" style="275" customWidth="1"/>
    <col min="9222" max="9222" width="12.75" style="275"/>
    <col min="9223" max="9223" width="29.75" style="275" customWidth="1"/>
    <col min="9224" max="9224" width="17" style="275" customWidth="1"/>
    <col min="9225" max="9225" width="37" style="275" customWidth="1"/>
    <col min="9226" max="9226" width="17.375" style="275" customWidth="1"/>
    <col min="9227" max="9476" width="9" style="275" customWidth="1"/>
    <col min="9477" max="9477" width="29.625" style="275" customWidth="1"/>
    <col min="9478" max="9478" width="12.75" style="275"/>
    <col min="9479" max="9479" width="29.75" style="275" customWidth="1"/>
    <col min="9480" max="9480" width="17" style="275" customWidth="1"/>
    <col min="9481" max="9481" width="37" style="275" customWidth="1"/>
    <col min="9482" max="9482" width="17.375" style="275" customWidth="1"/>
    <col min="9483" max="9732" width="9" style="275" customWidth="1"/>
    <col min="9733" max="9733" width="29.625" style="275" customWidth="1"/>
    <col min="9734" max="9734" width="12.75" style="275"/>
    <col min="9735" max="9735" width="29.75" style="275" customWidth="1"/>
    <col min="9736" max="9736" width="17" style="275" customWidth="1"/>
    <col min="9737" max="9737" width="37" style="275" customWidth="1"/>
    <col min="9738" max="9738" width="17.375" style="275" customWidth="1"/>
    <col min="9739" max="9988" width="9" style="275" customWidth="1"/>
    <col min="9989" max="9989" width="29.625" style="275" customWidth="1"/>
    <col min="9990" max="9990" width="12.75" style="275"/>
    <col min="9991" max="9991" width="29.75" style="275" customWidth="1"/>
    <col min="9992" max="9992" width="17" style="275" customWidth="1"/>
    <col min="9993" max="9993" width="37" style="275" customWidth="1"/>
    <col min="9994" max="9994" width="17.375" style="275" customWidth="1"/>
    <col min="9995" max="10244" width="9" style="275" customWidth="1"/>
    <col min="10245" max="10245" width="29.625" style="275" customWidth="1"/>
    <col min="10246" max="10246" width="12.75" style="275"/>
    <col min="10247" max="10247" width="29.75" style="275" customWidth="1"/>
    <col min="10248" max="10248" width="17" style="275" customWidth="1"/>
    <col min="10249" max="10249" width="37" style="275" customWidth="1"/>
    <col min="10250" max="10250" width="17.375" style="275" customWidth="1"/>
    <col min="10251" max="10500" width="9" style="275" customWidth="1"/>
    <col min="10501" max="10501" width="29.625" style="275" customWidth="1"/>
    <col min="10502" max="10502" width="12.75" style="275"/>
    <col min="10503" max="10503" width="29.75" style="275" customWidth="1"/>
    <col min="10504" max="10504" width="17" style="275" customWidth="1"/>
    <col min="10505" max="10505" width="37" style="275" customWidth="1"/>
    <col min="10506" max="10506" width="17.375" style="275" customWidth="1"/>
    <col min="10507" max="10756" width="9" style="275" customWidth="1"/>
    <col min="10757" max="10757" width="29.625" style="275" customWidth="1"/>
    <col min="10758" max="10758" width="12.75" style="275"/>
    <col min="10759" max="10759" width="29.75" style="275" customWidth="1"/>
    <col min="10760" max="10760" width="17" style="275" customWidth="1"/>
    <col min="10761" max="10761" width="37" style="275" customWidth="1"/>
    <col min="10762" max="10762" width="17.375" style="275" customWidth="1"/>
    <col min="10763" max="11012" width="9" style="275" customWidth="1"/>
    <col min="11013" max="11013" width="29.625" style="275" customWidth="1"/>
    <col min="11014" max="11014" width="12.75" style="275"/>
    <col min="11015" max="11015" width="29.75" style="275" customWidth="1"/>
    <col min="11016" max="11016" width="17" style="275" customWidth="1"/>
    <col min="11017" max="11017" width="37" style="275" customWidth="1"/>
    <col min="11018" max="11018" width="17.375" style="275" customWidth="1"/>
    <col min="11019" max="11268" width="9" style="275" customWidth="1"/>
    <col min="11269" max="11269" width="29.625" style="275" customWidth="1"/>
    <col min="11270" max="11270" width="12.75" style="275"/>
    <col min="11271" max="11271" width="29.75" style="275" customWidth="1"/>
    <col min="11272" max="11272" width="17" style="275" customWidth="1"/>
    <col min="11273" max="11273" width="37" style="275" customWidth="1"/>
    <col min="11274" max="11274" width="17.375" style="275" customWidth="1"/>
    <col min="11275" max="11524" width="9" style="275" customWidth="1"/>
    <col min="11525" max="11525" width="29.625" style="275" customWidth="1"/>
    <col min="11526" max="11526" width="12.75" style="275"/>
    <col min="11527" max="11527" width="29.75" style="275" customWidth="1"/>
    <col min="11528" max="11528" width="17" style="275" customWidth="1"/>
    <col min="11529" max="11529" width="37" style="275" customWidth="1"/>
    <col min="11530" max="11530" width="17.375" style="275" customWidth="1"/>
    <col min="11531" max="11780" width="9" style="275" customWidth="1"/>
    <col min="11781" max="11781" width="29.625" style="275" customWidth="1"/>
    <col min="11782" max="11782" width="12.75" style="275"/>
    <col min="11783" max="11783" width="29.75" style="275" customWidth="1"/>
    <col min="11784" max="11784" width="17" style="275" customWidth="1"/>
    <col min="11785" max="11785" width="37" style="275" customWidth="1"/>
    <col min="11786" max="11786" width="17.375" style="275" customWidth="1"/>
    <col min="11787" max="12036" width="9" style="275" customWidth="1"/>
    <col min="12037" max="12037" width="29.625" style="275" customWidth="1"/>
    <col min="12038" max="12038" width="12.75" style="275"/>
    <col min="12039" max="12039" width="29.75" style="275" customWidth="1"/>
    <col min="12040" max="12040" width="17" style="275" customWidth="1"/>
    <col min="12041" max="12041" width="37" style="275" customWidth="1"/>
    <col min="12042" max="12042" width="17.375" style="275" customWidth="1"/>
    <col min="12043" max="12292" width="9" style="275" customWidth="1"/>
    <col min="12293" max="12293" width="29.625" style="275" customWidth="1"/>
    <col min="12294" max="12294" width="12.75" style="275"/>
    <col min="12295" max="12295" width="29.75" style="275" customWidth="1"/>
    <col min="12296" max="12296" width="17" style="275" customWidth="1"/>
    <col min="12297" max="12297" width="37" style="275" customWidth="1"/>
    <col min="12298" max="12298" width="17.375" style="275" customWidth="1"/>
    <col min="12299" max="12548" width="9" style="275" customWidth="1"/>
    <col min="12549" max="12549" width="29.625" style="275" customWidth="1"/>
    <col min="12550" max="12550" width="12.75" style="275"/>
    <col min="12551" max="12551" width="29.75" style="275" customWidth="1"/>
    <col min="12552" max="12552" width="17" style="275" customWidth="1"/>
    <col min="12553" max="12553" width="37" style="275" customWidth="1"/>
    <col min="12554" max="12554" width="17.375" style="275" customWidth="1"/>
    <col min="12555" max="12804" width="9" style="275" customWidth="1"/>
    <col min="12805" max="12805" width="29.625" style="275" customWidth="1"/>
    <col min="12806" max="12806" width="12.75" style="275"/>
    <col min="12807" max="12807" width="29.75" style="275" customWidth="1"/>
    <col min="12808" max="12808" width="17" style="275" customWidth="1"/>
    <col min="12809" max="12809" width="37" style="275" customWidth="1"/>
    <col min="12810" max="12810" width="17.375" style="275" customWidth="1"/>
    <col min="12811" max="13060" width="9" style="275" customWidth="1"/>
    <col min="13061" max="13061" width="29.625" style="275" customWidth="1"/>
    <col min="13062" max="13062" width="12.75" style="275"/>
    <col min="13063" max="13063" width="29.75" style="275" customWidth="1"/>
    <col min="13064" max="13064" width="17" style="275" customWidth="1"/>
    <col min="13065" max="13065" width="37" style="275" customWidth="1"/>
    <col min="13066" max="13066" width="17.375" style="275" customWidth="1"/>
    <col min="13067" max="13316" width="9" style="275" customWidth="1"/>
    <col min="13317" max="13317" width="29.625" style="275" customWidth="1"/>
    <col min="13318" max="13318" width="12.75" style="275"/>
    <col min="13319" max="13319" width="29.75" style="275" customWidth="1"/>
    <col min="13320" max="13320" width="17" style="275" customWidth="1"/>
    <col min="13321" max="13321" width="37" style="275" customWidth="1"/>
    <col min="13322" max="13322" width="17.375" style="275" customWidth="1"/>
    <col min="13323" max="13572" width="9" style="275" customWidth="1"/>
    <col min="13573" max="13573" width="29.625" style="275" customWidth="1"/>
    <col min="13574" max="13574" width="12.75" style="275"/>
    <col min="13575" max="13575" width="29.75" style="275" customWidth="1"/>
    <col min="13576" max="13576" width="17" style="275" customWidth="1"/>
    <col min="13577" max="13577" width="37" style="275" customWidth="1"/>
    <col min="13578" max="13578" width="17.375" style="275" customWidth="1"/>
    <col min="13579" max="13828" width="9" style="275" customWidth="1"/>
    <col min="13829" max="13829" width="29.625" style="275" customWidth="1"/>
    <col min="13830" max="13830" width="12.75" style="275"/>
    <col min="13831" max="13831" width="29.75" style="275" customWidth="1"/>
    <col min="13832" max="13832" width="17" style="275" customWidth="1"/>
    <col min="13833" max="13833" width="37" style="275" customWidth="1"/>
    <col min="13834" max="13834" width="17.375" style="275" customWidth="1"/>
    <col min="13835" max="14084" width="9" style="275" customWidth="1"/>
    <col min="14085" max="14085" width="29.625" style="275" customWidth="1"/>
    <col min="14086" max="14086" width="12.75" style="275"/>
    <col min="14087" max="14087" width="29.75" style="275" customWidth="1"/>
    <col min="14088" max="14088" width="17" style="275" customWidth="1"/>
    <col min="14089" max="14089" width="37" style="275" customWidth="1"/>
    <col min="14090" max="14090" width="17.375" style="275" customWidth="1"/>
    <col min="14091" max="14340" width="9" style="275" customWidth="1"/>
    <col min="14341" max="14341" width="29.625" style="275" customWidth="1"/>
    <col min="14342" max="14342" width="12.75" style="275"/>
    <col min="14343" max="14343" width="29.75" style="275" customWidth="1"/>
    <col min="14344" max="14344" width="17" style="275" customWidth="1"/>
    <col min="14345" max="14345" width="37" style="275" customWidth="1"/>
    <col min="14346" max="14346" width="17.375" style="275" customWidth="1"/>
    <col min="14347" max="14596" width="9" style="275" customWidth="1"/>
    <col min="14597" max="14597" width="29.625" style="275" customWidth="1"/>
    <col min="14598" max="14598" width="12.75" style="275"/>
    <col min="14599" max="14599" width="29.75" style="275" customWidth="1"/>
    <col min="14600" max="14600" width="17" style="275" customWidth="1"/>
    <col min="14601" max="14601" width="37" style="275" customWidth="1"/>
    <col min="14602" max="14602" width="17.375" style="275" customWidth="1"/>
    <col min="14603" max="14852" width="9" style="275" customWidth="1"/>
    <col min="14853" max="14853" width="29.625" style="275" customWidth="1"/>
    <col min="14854" max="14854" width="12.75" style="275"/>
    <col min="14855" max="14855" width="29.75" style="275" customWidth="1"/>
    <col min="14856" max="14856" width="17" style="275" customWidth="1"/>
    <col min="14857" max="14857" width="37" style="275" customWidth="1"/>
    <col min="14858" max="14858" width="17.375" style="275" customWidth="1"/>
    <col min="14859" max="15108" width="9" style="275" customWidth="1"/>
    <col min="15109" max="15109" width="29.625" style="275" customWidth="1"/>
    <col min="15110" max="15110" width="12.75" style="275"/>
    <col min="15111" max="15111" width="29.75" style="275" customWidth="1"/>
    <col min="15112" max="15112" width="17" style="275" customWidth="1"/>
    <col min="15113" max="15113" width="37" style="275" customWidth="1"/>
    <col min="15114" max="15114" width="17.375" style="275" customWidth="1"/>
    <col min="15115" max="15364" width="9" style="275" customWidth="1"/>
    <col min="15365" max="15365" width="29.625" style="275" customWidth="1"/>
    <col min="15366" max="15366" width="12.75" style="275"/>
    <col min="15367" max="15367" width="29.75" style="275" customWidth="1"/>
    <col min="15368" max="15368" width="17" style="275" customWidth="1"/>
    <col min="15369" max="15369" width="37" style="275" customWidth="1"/>
    <col min="15370" max="15370" width="17.375" style="275" customWidth="1"/>
    <col min="15371" max="15620" width="9" style="275" customWidth="1"/>
    <col min="15621" max="15621" width="29.625" style="275" customWidth="1"/>
    <col min="15622" max="15622" width="12.75" style="275"/>
    <col min="15623" max="15623" width="29.75" style="275" customWidth="1"/>
    <col min="15624" max="15624" width="17" style="275" customWidth="1"/>
    <col min="15625" max="15625" width="37" style="275" customWidth="1"/>
    <col min="15626" max="15626" width="17.375" style="275" customWidth="1"/>
    <col min="15627" max="15876" width="9" style="275" customWidth="1"/>
    <col min="15877" max="15877" width="29.625" style="275" customWidth="1"/>
    <col min="15878" max="15878" width="12.75" style="275"/>
    <col min="15879" max="15879" width="29.75" style="275" customWidth="1"/>
    <col min="15880" max="15880" width="17" style="275" customWidth="1"/>
    <col min="15881" max="15881" width="37" style="275" customWidth="1"/>
    <col min="15882" max="15882" width="17.375" style="275" customWidth="1"/>
    <col min="15883" max="16132" width="9" style="275" customWidth="1"/>
    <col min="16133" max="16133" width="29.625" style="275" customWidth="1"/>
    <col min="16134" max="16134" width="12.75" style="275"/>
    <col min="16135" max="16135" width="29.75" style="275" customWidth="1"/>
    <col min="16136" max="16136" width="17" style="275" customWidth="1"/>
    <col min="16137" max="16137" width="37" style="275" customWidth="1"/>
    <col min="16138" max="16138" width="17.375" style="275" customWidth="1"/>
    <col min="16139" max="16384" width="9" style="275" customWidth="1"/>
  </cols>
  <sheetData>
    <row r="1" ht="18.75" customHeight="1" spans="1:13">
      <c r="A1" s="6" t="s">
        <v>737</v>
      </c>
      <c r="B1" s="6"/>
      <c r="C1" s="6"/>
      <c r="D1" s="6"/>
      <c r="E1" s="6"/>
      <c r="F1" s="6"/>
      <c r="G1" s="6"/>
      <c r="H1" s="6"/>
      <c r="I1" s="152"/>
      <c r="J1" s="152"/>
      <c r="K1" s="152"/>
      <c r="L1" s="152"/>
      <c r="M1" s="6"/>
    </row>
    <row r="2" ht="27.6" customHeight="1" spans="1:14">
      <c r="A2" s="32" t="s">
        <v>738</v>
      </c>
      <c r="B2" s="32"/>
      <c r="C2" s="32"/>
      <c r="D2" s="32"/>
      <c r="E2" s="32"/>
      <c r="F2" s="32"/>
      <c r="G2" s="32"/>
      <c r="H2" s="32"/>
      <c r="I2" s="32"/>
      <c r="J2" s="32"/>
      <c r="K2" s="32"/>
      <c r="L2" s="32"/>
      <c r="M2" s="32"/>
      <c r="N2" s="32"/>
    </row>
    <row r="3" ht="23.25" customHeight="1" spans="1:14">
      <c r="A3" s="278"/>
      <c r="B3" s="279"/>
      <c r="C3" s="279"/>
      <c r="D3" s="279"/>
      <c r="E3" s="279"/>
      <c r="F3" s="278"/>
      <c r="G3" s="278"/>
      <c r="H3" s="278"/>
      <c r="I3" s="300" t="s">
        <v>35</v>
      </c>
      <c r="J3" s="300"/>
      <c r="K3" s="300"/>
      <c r="L3" s="300"/>
      <c r="M3" s="300"/>
      <c r="N3" s="300"/>
    </row>
    <row r="4" s="274" customFormat="1" ht="56.25" spans="1:14">
      <c r="A4" s="37" t="s">
        <v>36</v>
      </c>
      <c r="B4" s="195" t="s">
        <v>37</v>
      </c>
      <c r="C4" s="195" t="s">
        <v>38</v>
      </c>
      <c r="D4" s="195" t="s">
        <v>39</v>
      </c>
      <c r="E4" s="195" t="s">
        <v>40</v>
      </c>
      <c r="F4" s="38" t="s">
        <v>41</v>
      </c>
      <c r="G4" s="280" t="s">
        <v>42</v>
      </c>
      <c r="H4" s="62" t="s">
        <v>739</v>
      </c>
      <c r="I4" s="195" t="s">
        <v>37</v>
      </c>
      <c r="J4" s="195" t="s">
        <v>38</v>
      </c>
      <c r="K4" s="195" t="s">
        <v>39</v>
      </c>
      <c r="L4" s="195" t="s">
        <v>40</v>
      </c>
      <c r="M4" s="38" t="s">
        <v>41</v>
      </c>
      <c r="N4" s="280" t="s">
        <v>42</v>
      </c>
    </row>
    <row r="5" s="274" customFormat="1" ht="24" customHeight="1" spans="1:14">
      <c r="A5" s="37" t="s">
        <v>44</v>
      </c>
      <c r="B5" s="126">
        <f>B6</f>
        <v>1000</v>
      </c>
      <c r="C5" s="126">
        <f>C6+C19</f>
        <v>1020</v>
      </c>
      <c r="D5" s="126">
        <f>D6+D19</f>
        <v>1020</v>
      </c>
      <c r="E5" s="126">
        <f>E6+E19</f>
        <v>1020</v>
      </c>
      <c r="F5" s="281">
        <f>E5/D5</f>
        <v>1</v>
      </c>
      <c r="G5" s="282"/>
      <c r="H5" s="62" t="s">
        <v>44</v>
      </c>
      <c r="I5" s="126">
        <f>B5</f>
        <v>1000</v>
      </c>
      <c r="J5" s="126">
        <f>J6+J19</f>
        <v>1020</v>
      </c>
      <c r="K5" s="126">
        <f>K6+K19</f>
        <v>1020</v>
      </c>
      <c r="L5" s="126">
        <f>L6+L19</f>
        <v>1020</v>
      </c>
      <c r="M5" s="301">
        <f>L5/K5</f>
        <v>1</v>
      </c>
      <c r="N5" s="302">
        <f>L5/1000</f>
        <v>1.02</v>
      </c>
    </row>
    <row r="6" s="274" customFormat="1" ht="24" customHeight="1" spans="1:14">
      <c r="A6" s="66" t="s">
        <v>45</v>
      </c>
      <c r="B6" s="126">
        <f>B7</f>
        <v>1000</v>
      </c>
      <c r="C6" s="126">
        <f>C7+C10</f>
        <v>1000</v>
      </c>
      <c r="D6" s="126">
        <f>D7+D10</f>
        <v>1000</v>
      </c>
      <c r="E6" s="126">
        <f>E7+E10</f>
        <v>1000</v>
      </c>
      <c r="F6" s="281">
        <f t="shared" ref="F6:F7" si="0">E6/D6</f>
        <v>1</v>
      </c>
      <c r="G6" s="283">
        <v>1</v>
      </c>
      <c r="H6" s="67" t="s">
        <v>46</v>
      </c>
      <c r="I6" s="126">
        <f>SUM(I7,I12,I15,I17)</f>
        <v>800</v>
      </c>
      <c r="J6" s="126">
        <f>J11+J18</f>
        <v>820</v>
      </c>
      <c r="K6" s="126">
        <f>K11+K18</f>
        <v>820</v>
      </c>
      <c r="L6" s="126">
        <f>L11+L18</f>
        <v>820</v>
      </c>
      <c r="M6" s="301">
        <f t="shared" ref="M6:M18" si="1">L6/K6</f>
        <v>1</v>
      </c>
      <c r="N6" s="301">
        <v>1.025</v>
      </c>
    </row>
    <row r="7" s="274" customFormat="1" ht="22.5" customHeight="1" spans="1:17">
      <c r="A7" s="284" t="s">
        <v>740</v>
      </c>
      <c r="B7" s="128">
        <v>1000</v>
      </c>
      <c r="C7" s="128">
        <v>1000</v>
      </c>
      <c r="D7" s="128">
        <v>1000</v>
      </c>
      <c r="E7" s="128">
        <v>1000</v>
      </c>
      <c r="F7" s="281">
        <f t="shared" si="0"/>
        <v>1</v>
      </c>
      <c r="G7" s="283">
        <v>1</v>
      </c>
      <c r="H7" s="284" t="s">
        <v>741</v>
      </c>
      <c r="I7" s="133">
        <f>SUM(I8:I11)</f>
        <v>0</v>
      </c>
      <c r="J7" s="133"/>
      <c r="K7" s="133"/>
      <c r="L7" s="133"/>
      <c r="M7" s="301"/>
      <c r="N7" s="284"/>
      <c r="Q7" s="305"/>
    </row>
    <row r="8" s="274" customFormat="1" ht="22.5" customHeight="1" spans="1:17">
      <c r="A8" s="284" t="s">
        <v>742</v>
      </c>
      <c r="B8" s="128"/>
      <c r="C8" s="128"/>
      <c r="D8" s="128"/>
      <c r="E8" s="128"/>
      <c r="F8" s="281"/>
      <c r="G8" s="285"/>
      <c r="H8" s="284" t="s">
        <v>743</v>
      </c>
      <c r="I8" s="128"/>
      <c r="J8" s="128"/>
      <c r="K8" s="128"/>
      <c r="L8" s="128"/>
      <c r="M8" s="301"/>
      <c r="N8" s="284"/>
      <c r="Q8" s="305"/>
    </row>
    <row r="9" s="274" customFormat="1" ht="22.5" customHeight="1" spans="1:17">
      <c r="A9" s="284" t="s">
        <v>744</v>
      </c>
      <c r="B9" s="133"/>
      <c r="C9" s="133"/>
      <c r="D9" s="133"/>
      <c r="E9" s="133"/>
      <c r="F9" s="281"/>
      <c r="G9" s="285"/>
      <c r="H9" s="284" t="s">
        <v>745</v>
      </c>
      <c r="I9" s="133"/>
      <c r="J9" s="133"/>
      <c r="K9" s="133"/>
      <c r="L9" s="133"/>
      <c r="M9" s="301"/>
      <c r="N9" s="284"/>
      <c r="Q9" s="305"/>
    </row>
    <row r="10" s="274" customFormat="1" ht="22.5" customHeight="1" spans="1:17">
      <c r="A10" s="284" t="s">
        <v>746</v>
      </c>
      <c r="B10" s="286"/>
      <c r="C10" s="287">
        <v>0</v>
      </c>
      <c r="D10" s="287">
        <v>0</v>
      </c>
      <c r="E10" s="287">
        <v>0</v>
      </c>
      <c r="F10" s="281" t="s">
        <v>747</v>
      </c>
      <c r="G10" s="288"/>
      <c r="H10" s="284" t="s">
        <v>748</v>
      </c>
      <c r="I10" s="133"/>
      <c r="J10" s="133"/>
      <c r="K10" s="133"/>
      <c r="L10" s="133"/>
      <c r="M10" s="301"/>
      <c r="N10" s="284"/>
      <c r="Q10" s="305"/>
    </row>
    <row r="11" s="274" customFormat="1" ht="22.5" customHeight="1" spans="1:17">
      <c r="A11" s="284"/>
      <c r="B11" s="289"/>
      <c r="C11" s="289"/>
      <c r="D11" s="289"/>
      <c r="E11" s="289"/>
      <c r="F11" s="281"/>
      <c r="G11" s="290"/>
      <c r="H11" s="284" t="s">
        <v>749</v>
      </c>
      <c r="I11" s="128"/>
      <c r="J11" s="128">
        <v>20</v>
      </c>
      <c r="K11" s="128">
        <v>20</v>
      </c>
      <c r="L11" s="128">
        <v>20</v>
      </c>
      <c r="M11" s="301">
        <f t="shared" si="1"/>
        <v>1</v>
      </c>
      <c r="N11" s="284"/>
      <c r="Q11" s="305"/>
    </row>
    <row r="12" s="274" customFormat="1" ht="22.5" customHeight="1" spans="1:17">
      <c r="A12" s="291"/>
      <c r="B12" s="289"/>
      <c r="C12" s="289"/>
      <c r="D12" s="289"/>
      <c r="E12" s="289"/>
      <c r="F12" s="281"/>
      <c r="G12" s="290"/>
      <c r="H12" s="284" t="s">
        <v>750</v>
      </c>
      <c r="I12" s="133">
        <f>SUM(I13:I14)</f>
        <v>0</v>
      </c>
      <c r="J12" s="133"/>
      <c r="K12" s="133"/>
      <c r="L12" s="133"/>
      <c r="M12" s="301"/>
      <c r="N12" s="284"/>
      <c r="Q12" s="305"/>
    </row>
    <row r="13" s="274" customFormat="1" ht="22.5" customHeight="1" spans="1:17">
      <c r="A13" s="291"/>
      <c r="B13" s="289"/>
      <c r="C13" s="289"/>
      <c r="D13" s="289"/>
      <c r="E13" s="289"/>
      <c r="F13" s="281"/>
      <c r="G13" s="290"/>
      <c r="H13" s="292" t="s">
        <v>751</v>
      </c>
      <c r="I13" s="128"/>
      <c r="J13" s="128"/>
      <c r="K13" s="128"/>
      <c r="L13" s="128"/>
      <c r="M13" s="301"/>
      <c r="N13" s="284"/>
      <c r="Q13" s="305"/>
    </row>
    <row r="14" s="274" customFormat="1" ht="22.5" customHeight="1" spans="1:17">
      <c r="A14" s="293"/>
      <c r="B14" s="289"/>
      <c r="C14" s="289"/>
      <c r="D14" s="289"/>
      <c r="E14" s="289"/>
      <c r="F14" s="281"/>
      <c r="G14" s="290"/>
      <c r="H14" s="284" t="s">
        <v>752</v>
      </c>
      <c r="I14" s="128"/>
      <c r="J14" s="128"/>
      <c r="K14" s="128"/>
      <c r="L14" s="128"/>
      <c r="M14" s="301"/>
      <c r="N14" s="284"/>
      <c r="Q14" s="305"/>
    </row>
    <row r="15" s="274" customFormat="1" ht="22.5" customHeight="1" spans="1:17">
      <c r="A15" s="293"/>
      <c r="B15" s="289"/>
      <c r="C15" s="289"/>
      <c r="D15" s="289"/>
      <c r="E15" s="289"/>
      <c r="F15" s="281"/>
      <c r="G15" s="290"/>
      <c r="H15" s="284" t="s">
        <v>753</v>
      </c>
      <c r="I15" s="133">
        <f>I16</f>
        <v>0</v>
      </c>
      <c r="J15" s="133"/>
      <c r="K15" s="133"/>
      <c r="L15" s="133"/>
      <c r="M15" s="301"/>
      <c r="N15" s="303"/>
      <c r="Q15" s="305"/>
    </row>
    <row r="16" s="274" customFormat="1" ht="22.5" customHeight="1" spans="1:17">
      <c r="A16" s="293"/>
      <c r="B16" s="289"/>
      <c r="C16" s="289"/>
      <c r="D16" s="289"/>
      <c r="E16" s="289"/>
      <c r="F16" s="281"/>
      <c r="G16" s="290"/>
      <c r="H16" s="284" t="s">
        <v>754</v>
      </c>
      <c r="I16" s="133"/>
      <c r="J16" s="133"/>
      <c r="K16" s="133"/>
      <c r="L16" s="133"/>
      <c r="M16" s="301"/>
      <c r="N16" s="303"/>
      <c r="Q16" s="305"/>
    </row>
    <row r="17" s="274" customFormat="1" ht="22.5" customHeight="1" spans="1:17">
      <c r="A17" s="293"/>
      <c r="B17" s="289"/>
      <c r="C17" s="289"/>
      <c r="D17" s="289"/>
      <c r="E17" s="289"/>
      <c r="F17" s="281"/>
      <c r="G17" s="290"/>
      <c r="H17" s="284" t="s">
        <v>755</v>
      </c>
      <c r="I17" s="133">
        <f>I18</f>
        <v>800</v>
      </c>
      <c r="J17" s="133"/>
      <c r="K17" s="133"/>
      <c r="L17" s="133"/>
      <c r="M17" s="301"/>
      <c r="N17" s="303"/>
      <c r="Q17" s="305"/>
    </row>
    <row r="18" s="274" customFormat="1" ht="22.5" customHeight="1" spans="1:17">
      <c r="A18" s="294"/>
      <c r="B18" s="295"/>
      <c r="C18" s="295"/>
      <c r="D18" s="295"/>
      <c r="E18" s="295"/>
      <c r="F18" s="281"/>
      <c r="G18" s="296"/>
      <c r="H18" s="284" t="s">
        <v>756</v>
      </c>
      <c r="I18" s="128">
        <v>800</v>
      </c>
      <c r="J18" s="128">
        <v>800</v>
      </c>
      <c r="K18" s="128">
        <v>800</v>
      </c>
      <c r="L18" s="128">
        <v>800</v>
      </c>
      <c r="M18" s="301">
        <f t="shared" si="1"/>
        <v>1</v>
      </c>
      <c r="N18" s="301">
        <v>1</v>
      </c>
      <c r="Q18" s="305"/>
    </row>
    <row r="19" s="274" customFormat="1" ht="22.5" customHeight="1" spans="1:14">
      <c r="A19" s="66" t="s">
        <v>96</v>
      </c>
      <c r="B19" s="126">
        <f>SUM(B20:B21)</f>
        <v>0</v>
      </c>
      <c r="C19" s="133">
        <v>20</v>
      </c>
      <c r="D19" s="133">
        <v>20</v>
      </c>
      <c r="E19" s="133">
        <v>20</v>
      </c>
      <c r="F19" s="281"/>
      <c r="G19" s="297"/>
      <c r="H19" s="66" t="s">
        <v>98</v>
      </c>
      <c r="I19" s="126">
        <f>SUM(I20:I22)</f>
        <v>200</v>
      </c>
      <c r="J19" s="126">
        <f>SUM(J20:J22)</f>
        <v>200</v>
      </c>
      <c r="K19" s="126">
        <f>SUM(K20:K22)</f>
        <v>200</v>
      </c>
      <c r="L19" s="126">
        <f>SUM(L20:L22)</f>
        <v>200</v>
      </c>
      <c r="M19" s="304"/>
      <c r="N19" s="297"/>
    </row>
    <row r="20" s="274" customFormat="1" ht="22.5" customHeight="1" spans="1:14">
      <c r="A20" s="298" t="s">
        <v>99</v>
      </c>
      <c r="B20" s="133"/>
      <c r="C20" s="133">
        <v>20</v>
      </c>
      <c r="D20" s="133">
        <v>20</v>
      </c>
      <c r="E20" s="133">
        <v>20</v>
      </c>
      <c r="F20" s="281"/>
      <c r="G20" s="296"/>
      <c r="H20" s="298" t="s">
        <v>757</v>
      </c>
      <c r="I20" s="133">
        <v>200</v>
      </c>
      <c r="J20" s="133">
        <v>200</v>
      </c>
      <c r="K20" s="133">
        <v>200</v>
      </c>
      <c r="L20" s="133">
        <v>200</v>
      </c>
      <c r="M20" s="267"/>
      <c r="N20" s="303"/>
    </row>
    <row r="21" s="274" customFormat="1" ht="22.5" customHeight="1" spans="1:14">
      <c r="A21" s="298" t="s">
        <v>758</v>
      </c>
      <c r="B21" s="133"/>
      <c r="C21" s="133"/>
      <c r="D21" s="133"/>
      <c r="E21" s="133"/>
      <c r="F21" s="267"/>
      <c r="G21" s="296"/>
      <c r="H21" s="298" t="s">
        <v>759</v>
      </c>
      <c r="I21" s="133"/>
      <c r="J21" s="133"/>
      <c r="K21" s="133"/>
      <c r="L21" s="133"/>
      <c r="M21" s="267"/>
      <c r="N21" s="303"/>
    </row>
    <row r="22" s="274" customFormat="1" ht="20.1" customHeight="1" spans="1:14">
      <c r="A22" s="294"/>
      <c r="B22" s="295"/>
      <c r="C22" s="295"/>
      <c r="D22" s="295"/>
      <c r="E22" s="295"/>
      <c r="F22" s="296"/>
      <c r="G22" s="296"/>
      <c r="H22" s="298" t="s">
        <v>760</v>
      </c>
      <c r="I22" s="133"/>
      <c r="J22" s="133"/>
      <c r="K22" s="133"/>
      <c r="L22" s="133"/>
      <c r="M22" s="267"/>
      <c r="N22" s="303"/>
    </row>
    <row r="23" ht="66" customHeight="1" spans="1:14">
      <c r="A23" s="299" t="s">
        <v>761</v>
      </c>
      <c r="B23" s="299"/>
      <c r="C23" s="299"/>
      <c r="D23" s="299"/>
      <c r="E23" s="299"/>
      <c r="F23" s="299"/>
      <c r="G23" s="299"/>
      <c r="H23" s="299"/>
      <c r="I23" s="299"/>
      <c r="J23" s="299"/>
      <c r="K23" s="299"/>
      <c r="L23" s="299"/>
      <c r="M23" s="299"/>
      <c r="N23" s="299"/>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N36"/>
  <sheetViews>
    <sheetView showZeros="0" workbookViewId="0">
      <selection activeCell="Q10" sqref="Q10"/>
    </sheetView>
  </sheetViews>
  <sheetFormatPr defaultColWidth="9" defaultRowHeight="14.25"/>
  <cols>
    <col min="1" max="1" width="30" style="30" customWidth="1"/>
    <col min="2" max="2" width="10.125" style="31" customWidth="1"/>
    <col min="3" max="3" width="11.625" style="31" customWidth="1"/>
    <col min="4" max="4" width="11.625" style="260" customWidth="1"/>
    <col min="5" max="5" width="13.75" style="31" customWidth="1"/>
    <col min="6" max="6" width="13.75" style="31" hidden="1" customWidth="1"/>
    <col min="7" max="7" width="13.5" style="261" customWidth="1"/>
    <col min="8" max="8" width="35" style="31" customWidth="1"/>
    <col min="9" max="9" width="9.625" style="31" customWidth="1"/>
    <col min="10" max="10" width="11.625" style="31" customWidth="1"/>
    <col min="11" max="11" width="11.625" style="260" customWidth="1"/>
    <col min="12" max="12" width="14.75" style="31" customWidth="1"/>
    <col min="13" max="13" width="14.75" style="31" hidden="1" customWidth="1"/>
    <col min="14" max="14" width="13.5" style="261" customWidth="1"/>
    <col min="15" max="256" width="9" style="31"/>
    <col min="257" max="257" width="36.75" style="31" customWidth="1"/>
    <col min="258" max="258" width="11.625" style="31" customWidth="1"/>
    <col min="259" max="259" width="8.125" style="31" customWidth="1"/>
    <col min="260" max="260" width="36.5" style="31" customWidth="1"/>
    <col min="261" max="261" width="10.75" style="31" customWidth="1"/>
    <col min="262" max="262" width="8.125" style="31" customWidth="1"/>
    <col min="263" max="263" width="9.125" style="31" customWidth="1"/>
    <col min="264" max="267" width="9" style="31" hidden="1" customWidth="1"/>
    <col min="268" max="512" width="9" style="31"/>
    <col min="513" max="513" width="36.75" style="31" customWidth="1"/>
    <col min="514" max="514" width="11.625" style="31" customWidth="1"/>
    <col min="515" max="515" width="8.125" style="31" customWidth="1"/>
    <col min="516" max="516" width="36.5" style="31" customWidth="1"/>
    <col min="517" max="517" width="10.75" style="31" customWidth="1"/>
    <col min="518" max="518" width="8.125" style="31" customWidth="1"/>
    <col min="519" max="519" width="9.125" style="31" customWidth="1"/>
    <col min="520" max="523" width="9" style="31" hidden="1" customWidth="1"/>
    <col min="524" max="768" width="9" style="31"/>
    <col min="769" max="769" width="36.75" style="31" customWidth="1"/>
    <col min="770" max="770" width="11.625" style="31" customWidth="1"/>
    <col min="771" max="771" width="8.125" style="31" customWidth="1"/>
    <col min="772" max="772" width="36.5" style="31" customWidth="1"/>
    <col min="773" max="773" width="10.75" style="31" customWidth="1"/>
    <col min="774" max="774" width="8.125" style="31" customWidth="1"/>
    <col min="775" max="775" width="9.125" style="31" customWidth="1"/>
    <col min="776" max="779" width="9" style="31" hidden="1" customWidth="1"/>
    <col min="780" max="1024" width="9" style="31"/>
    <col min="1025" max="1025" width="36.75" style="31" customWidth="1"/>
    <col min="1026" max="1026" width="11.625" style="31" customWidth="1"/>
    <col min="1027" max="1027" width="8.125" style="31" customWidth="1"/>
    <col min="1028" max="1028" width="36.5" style="31" customWidth="1"/>
    <col min="1029" max="1029" width="10.75" style="31" customWidth="1"/>
    <col min="1030" max="1030" width="8.125" style="31" customWidth="1"/>
    <col min="1031" max="1031" width="9.125" style="31" customWidth="1"/>
    <col min="1032" max="1035" width="9" style="31" hidden="1" customWidth="1"/>
    <col min="1036" max="1280" width="9" style="31"/>
    <col min="1281" max="1281" width="36.75" style="31" customWidth="1"/>
    <col min="1282" max="1282" width="11.625" style="31" customWidth="1"/>
    <col min="1283" max="1283" width="8.125" style="31" customWidth="1"/>
    <col min="1284" max="1284" width="36.5" style="31" customWidth="1"/>
    <col min="1285" max="1285" width="10.75" style="31" customWidth="1"/>
    <col min="1286" max="1286" width="8.125" style="31" customWidth="1"/>
    <col min="1287" max="1287" width="9.125" style="31" customWidth="1"/>
    <col min="1288" max="1291" width="9" style="31" hidden="1" customWidth="1"/>
    <col min="1292" max="1536" width="9" style="31"/>
    <col min="1537" max="1537" width="36.75" style="31" customWidth="1"/>
    <col min="1538" max="1538" width="11.625" style="31" customWidth="1"/>
    <col min="1539" max="1539" width="8.125" style="31" customWidth="1"/>
    <col min="1540" max="1540" width="36.5" style="31" customWidth="1"/>
    <col min="1541" max="1541" width="10.75" style="31" customWidth="1"/>
    <col min="1542" max="1542" width="8.125" style="31" customWidth="1"/>
    <col min="1543" max="1543" width="9.125" style="31" customWidth="1"/>
    <col min="1544" max="1547" width="9" style="31" hidden="1" customWidth="1"/>
    <col min="1548" max="1792" width="9" style="31"/>
    <col min="1793" max="1793" width="36.75" style="31" customWidth="1"/>
    <col min="1794" max="1794" width="11.625" style="31" customWidth="1"/>
    <col min="1795" max="1795" width="8.125" style="31" customWidth="1"/>
    <col min="1796" max="1796" width="36.5" style="31" customWidth="1"/>
    <col min="1797" max="1797" width="10.75" style="31" customWidth="1"/>
    <col min="1798" max="1798" width="8.125" style="31" customWidth="1"/>
    <col min="1799" max="1799" width="9.125" style="31" customWidth="1"/>
    <col min="1800" max="1803" width="9" style="31" hidden="1" customWidth="1"/>
    <col min="1804" max="2048" width="9" style="31"/>
    <col min="2049" max="2049" width="36.75" style="31" customWidth="1"/>
    <col min="2050" max="2050" width="11.625" style="31" customWidth="1"/>
    <col min="2051" max="2051" width="8.125" style="31" customWidth="1"/>
    <col min="2052" max="2052" width="36.5" style="31" customWidth="1"/>
    <col min="2053" max="2053" width="10.75" style="31" customWidth="1"/>
    <col min="2054" max="2054" width="8.125" style="31" customWidth="1"/>
    <col min="2055" max="2055" width="9.125" style="31" customWidth="1"/>
    <col min="2056" max="2059" width="9" style="31" hidden="1" customWidth="1"/>
    <col min="2060" max="2304" width="9" style="31"/>
    <col min="2305" max="2305" width="36.75" style="31" customWidth="1"/>
    <col min="2306" max="2306" width="11.625" style="31" customWidth="1"/>
    <col min="2307" max="2307" width="8.125" style="31" customWidth="1"/>
    <col min="2308" max="2308" width="36.5" style="31" customWidth="1"/>
    <col min="2309" max="2309" width="10.75" style="31" customWidth="1"/>
    <col min="2310" max="2310" width="8.125" style="31" customWidth="1"/>
    <col min="2311" max="2311" width="9.125" style="31" customWidth="1"/>
    <col min="2312" max="2315" width="9" style="31" hidden="1" customWidth="1"/>
    <col min="2316" max="2560" width="9" style="31"/>
    <col min="2561" max="2561" width="36.75" style="31" customWidth="1"/>
    <col min="2562" max="2562" width="11.625" style="31" customWidth="1"/>
    <col min="2563" max="2563" width="8.125" style="31" customWidth="1"/>
    <col min="2564" max="2564" width="36.5" style="31" customWidth="1"/>
    <col min="2565" max="2565" width="10.75" style="31" customWidth="1"/>
    <col min="2566" max="2566" width="8.125" style="31" customWidth="1"/>
    <col min="2567" max="2567" width="9.125" style="31" customWidth="1"/>
    <col min="2568" max="2571" width="9" style="31" hidden="1" customWidth="1"/>
    <col min="2572" max="2816" width="9" style="31"/>
    <col min="2817" max="2817" width="36.75" style="31" customWidth="1"/>
    <col min="2818" max="2818" width="11.625" style="31" customWidth="1"/>
    <col min="2819" max="2819" width="8.125" style="31" customWidth="1"/>
    <col min="2820" max="2820" width="36.5" style="31" customWidth="1"/>
    <col min="2821" max="2821" width="10.75" style="31" customWidth="1"/>
    <col min="2822" max="2822" width="8.125" style="31" customWidth="1"/>
    <col min="2823" max="2823" width="9.125" style="31" customWidth="1"/>
    <col min="2824" max="2827" width="9" style="31" hidden="1" customWidth="1"/>
    <col min="2828" max="3072" width="9" style="31"/>
    <col min="3073" max="3073" width="36.75" style="31" customWidth="1"/>
    <col min="3074" max="3074" width="11.625" style="31" customWidth="1"/>
    <col min="3075" max="3075" width="8.125" style="31" customWidth="1"/>
    <col min="3076" max="3076" width="36.5" style="31" customWidth="1"/>
    <col min="3077" max="3077" width="10.75" style="31" customWidth="1"/>
    <col min="3078" max="3078" width="8.125" style="31" customWidth="1"/>
    <col min="3079" max="3079" width="9.125" style="31" customWidth="1"/>
    <col min="3080" max="3083" width="9" style="31" hidden="1" customWidth="1"/>
    <col min="3084" max="3328" width="9" style="31"/>
    <col min="3329" max="3329" width="36.75" style="31" customWidth="1"/>
    <col min="3330" max="3330" width="11.625" style="31" customWidth="1"/>
    <col min="3331" max="3331" width="8.125" style="31" customWidth="1"/>
    <col min="3332" max="3332" width="36.5" style="31" customWidth="1"/>
    <col min="3333" max="3333" width="10.75" style="31" customWidth="1"/>
    <col min="3334" max="3334" width="8.125" style="31" customWidth="1"/>
    <col min="3335" max="3335" width="9.125" style="31" customWidth="1"/>
    <col min="3336" max="3339" width="9" style="31" hidden="1" customWidth="1"/>
    <col min="3340" max="3584" width="9" style="31"/>
    <col min="3585" max="3585" width="36.75" style="31" customWidth="1"/>
    <col min="3586" max="3586" width="11.625" style="31" customWidth="1"/>
    <col min="3587" max="3587" width="8.125" style="31" customWidth="1"/>
    <col min="3588" max="3588" width="36.5" style="31" customWidth="1"/>
    <col min="3589" max="3589" width="10.75" style="31" customWidth="1"/>
    <col min="3590" max="3590" width="8.125" style="31" customWidth="1"/>
    <col min="3591" max="3591" width="9.125" style="31" customWidth="1"/>
    <col min="3592" max="3595" width="9" style="31" hidden="1" customWidth="1"/>
    <col min="3596" max="3840" width="9" style="31"/>
    <col min="3841" max="3841" width="36.75" style="31" customWidth="1"/>
    <col min="3842" max="3842" width="11.625" style="31" customWidth="1"/>
    <col min="3843" max="3843" width="8.125" style="31" customWidth="1"/>
    <col min="3844" max="3844" width="36.5" style="31" customWidth="1"/>
    <col min="3845" max="3845" width="10.75" style="31" customWidth="1"/>
    <col min="3846" max="3846" width="8.125" style="31" customWidth="1"/>
    <col min="3847" max="3847" width="9.125" style="31" customWidth="1"/>
    <col min="3848" max="3851" width="9" style="31" hidden="1" customWidth="1"/>
    <col min="3852" max="4096" width="9" style="31"/>
    <col min="4097" max="4097" width="36.75" style="31" customWidth="1"/>
    <col min="4098" max="4098" width="11.625" style="31" customWidth="1"/>
    <col min="4099" max="4099" width="8.125" style="31" customWidth="1"/>
    <col min="4100" max="4100" width="36.5" style="31" customWidth="1"/>
    <col min="4101" max="4101" width="10.75" style="31" customWidth="1"/>
    <col min="4102" max="4102" width="8.125" style="31" customWidth="1"/>
    <col min="4103" max="4103" width="9.125" style="31" customWidth="1"/>
    <col min="4104" max="4107" width="9" style="31" hidden="1" customWidth="1"/>
    <col min="4108" max="4352" width="9" style="31"/>
    <col min="4353" max="4353" width="36.75" style="31" customWidth="1"/>
    <col min="4354" max="4354" width="11.625" style="31" customWidth="1"/>
    <col min="4355" max="4355" width="8.125" style="31" customWidth="1"/>
    <col min="4356" max="4356" width="36.5" style="31" customWidth="1"/>
    <col min="4357" max="4357" width="10.75" style="31" customWidth="1"/>
    <col min="4358" max="4358" width="8.125" style="31" customWidth="1"/>
    <col min="4359" max="4359" width="9.125" style="31" customWidth="1"/>
    <col min="4360" max="4363" width="9" style="31" hidden="1" customWidth="1"/>
    <col min="4364" max="4608" width="9" style="31"/>
    <col min="4609" max="4609" width="36.75" style="31" customWidth="1"/>
    <col min="4610" max="4610" width="11.625" style="31" customWidth="1"/>
    <col min="4611" max="4611" width="8.125" style="31" customWidth="1"/>
    <col min="4612" max="4612" width="36.5" style="31" customWidth="1"/>
    <col min="4613" max="4613" width="10.75" style="31" customWidth="1"/>
    <col min="4614" max="4614" width="8.125" style="31" customWidth="1"/>
    <col min="4615" max="4615" width="9.125" style="31" customWidth="1"/>
    <col min="4616" max="4619" width="9" style="31" hidden="1" customWidth="1"/>
    <col min="4620" max="4864" width="9" style="31"/>
    <col min="4865" max="4865" width="36.75" style="31" customWidth="1"/>
    <col min="4866" max="4866" width="11.625" style="31" customWidth="1"/>
    <col min="4867" max="4867" width="8.125" style="31" customWidth="1"/>
    <col min="4868" max="4868" width="36.5" style="31" customWidth="1"/>
    <col min="4869" max="4869" width="10.75" style="31" customWidth="1"/>
    <col min="4870" max="4870" width="8.125" style="31" customWidth="1"/>
    <col min="4871" max="4871" width="9.125" style="31" customWidth="1"/>
    <col min="4872" max="4875" width="9" style="31" hidden="1" customWidth="1"/>
    <col min="4876" max="5120" width="9" style="31"/>
    <col min="5121" max="5121" width="36.75" style="31" customWidth="1"/>
    <col min="5122" max="5122" width="11.625" style="31" customWidth="1"/>
    <col min="5123" max="5123" width="8.125" style="31" customWidth="1"/>
    <col min="5124" max="5124" width="36.5" style="31" customWidth="1"/>
    <col min="5125" max="5125" width="10.75" style="31" customWidth="1"/>
    <col min="5126" max="5126" width="8.125" style="31" customWidth="1"/>
    <col min="5127" max="5127" width="9.125" style="31" customWidth="1"/>
    <col min="5128" max="5131" width="9" style="31" hidden="1" customWidth="1"/>
    <col min="5132" max="5376" width="9" style="31"/>
    <col min="5377" max="5377" width="36.75" style="31" customWidth="1"/>
    <col min="5378" max="5378" width="11.625" style="31" customWidth="1"/>
    <col min="5379" max="5379" width="8.125" style="31" customWidth="1"/>
    <col min="5380" max="5380" width="36.5" style="31" customWidth="1"/>
    <col min="5381" max="5381" width="10.75" style="31" customWidth="1"/>
    <col min="5382" max="5382" width="8.125" style="31" customWidth="1"/>
    <col min="5383" max="5383" width="9.125" style="31" customWidth="1"/>
    <col min="5384" max="5387" width="9" style="31" hidden="1" customWidth="1"/>
    <col min="5388" max="5632" width="9" style="31"/>
    <col min="5633" max="5633" width="36.75" style="31" customWidth="1"/>
    <col min="5634" max="5634" width="11.625" style="31" customWidth="1"/>
    <col min="5635" max="5635" width="8.125" style="31" customWidth="1"/>
    <col min="5636" max="5636" width="36.5" style="31" customWidth="1"/>
    <col min="5637" max="5637" width="10.75" style="31" customWidth="1"/>
    <col min="5638" max="5638" width="8.125" style="31" customWidth="1"/>
    <col min="5639" max="5639" width="9.125" style="31" customWidth="1"/>
    <col min="5640" max="5643" width="9" style="31" hidden="1" customWidth="1"/>
    <col min="5644" max="5888" width="9" style="31"/>
    <col min="5889" max="5889" width="36.75" style="31" customWidth="1"/>
    <col min="5890" max="5890" width="11.625" style="31" customWidth="1"/>
    <col min="5891" max="5891" width="8.125" style="31" customWidth="1"/>
    <col min="5892" max="5892" width="36.5" style="31" customWidth="1"/>
    <col min="5893" max="5893" width="10.75" style="31" customWidth="1"/>
    <col min="5894" max="5894" width="8.125" style="31" customWidth="1"/>
    <col min="5895" max="5895" width="9.125" style="31" customWidth="1"/>
    <col min="5896" max="5899" width="9" style="31" hidden="1" customWidth="1"/>
    <col min="5900" max="6144" width="9" style="31"/>
    <col min="6145" max="6145" width="36.75" style="31" customWidth="1"/>
    <col min="6146" max="6146" width="11.625" style="31" customWidth="1"/>
    <col min="6147" max="6147" width="8.125" style="31" customWidth="1"/>
    <col min="6148" max="6148" width="36.5" style="31" customWidth="1"/>
    <col min="6149" max="6149" width="10.75" style="31" customWidth="1"/>
    <col min="6150" max="6150" width="8.125" style="31" customWidth="1"/>
    <col min="6151" max="6151" width="9.125" style="31" customWidth="1"/>
    <col min="6152" max="6155" width="9" style="31" hidden="1" customWidth="1"/>
    <col min="6156" max="6400" width="9" style="31"/>
    <col min="6401" max="6401" width="36.75" style="31" customWidth="1"/>
    <col min="6402" max="6402" width="11.625" style="31" customWidth="1"/>
    <col min="6403" max="6403" width="8.125" style="31" customWidth="1"/>
    <col min="6404" max="6404" width="36.5" style="31" customWidth="1"/>
    <col min="6405" max="6405" width="10.75" style="31" customWidth="1"/>
    <col min="6406" max="6406" width="8.125" style="31" customWidth="1"/>
    <col min="6407" max="6407" width="9.125" style="31" customWidth="1"/>
    <col min="6408" max="6411" width="9" style="31" hidden="1" customWidth="1"/>
    <col min="6412" max="6656" width="9" style="31"/>
    <col min="6657" max="6657" width="36.75" style="31" customWidth="1"/>
    <col min="6658" max="6658" width="11.625" style="31" customWidth="1"/>
    <col min="6659" max="6659" width="8.125" style="31" customWidth="1"/>
    <col min="6660" max="6660" width="36.5" style="31" customWidth="1"/>
    <col min="6661" max="6661" width="10.75" style="31" customWidth="1"/>
    <col min="6662" max="6662" width="8.125" style="31" customWidth="1"/>
    <col min="6663" max="6663" width="9.125" style="31" customWidth="1"/>
    <col min="6664" max="6667" width="9" style="31" hidden="1" customWidth="1"/>
    <col min="6668" max="6912" width="9" style="31"/>
    <col min="6913" max="6913" width="36.75" style="31" customWidth="1"/>
    <col min="6914" max="6914" width="11.625" style="31" customWidth="1"/>
    <col min="6915" max="6915" width="8.125" style="31" customWidth="1"/>
    <col min="6916" max="6916" width="36.5" style="31" customWidth="1"/>
    <col min="6917" max="6917" width="10.75" style="31" customWidth="1"/>
    <col min="6918" max="6918" width="8.125" style="31" customWidth="1"/>
    <col min="6919" max="6919" width="9.125" style="31" customWidth="1"/>
    <col min="6920" max="6923" width="9" style="31" hidden="1" customWidth="1"/>
    <col min="6924" max="7168" width="9" style="31"/>
    <col min="7169" max="7169" width="36.75" style="31" customWidth="1"/>
    <col min="7170" max="7170" width="11.625" style="31" customWidth="1"/>
    <col min="7171" max="7171" width="8.125" style="31" customWidth="1"/>
    <col min="7172" max="7172" width="36.5" style="31" customWidth="1"/>
    <col min="7173" max="7173" width="10.75" style="31" customWidth="1"/>
    <col min="7174" max="7174" width="8.125" style="31" customWidth="1"/>
    <col min="7175" max="7175" width="9.125" style="31" customWidth="1"/>
    <col min="7176" max="7179" width="9" style="31" hidden="1" customWidth="1"/>
    <col min="7180" max="7424" width="9" style="31"/>
    <col min="7425" max="7425" width="36.75" style="31" customWidth="1"/>
    <col min="7426" max="7426" width="11.625" style="31" customWidth="1"/>
    <col min="7427" max="7427" width="8.125" style="31" customWidth="1"/>
    <col min="7428" max="7428" width="36.5" style="31" customWidth="1"/>
    <col min="7429" max="7429" width="10.75" style="31" customWidth="1"/>
    <col min="7430" max="7430" width="8.125" style="31" customWidth="1"/>
    <col min="7431" max="7431" width="9.125" style="31" customWidth="1"/>
    <col min="7432" max="7435" width="9" style="31" hidden="1" customWidth="1"/>
    <col min="7436" max="7680" width="9" style="31"/>
    <col min="7681" max="7681" width="36.75" style="31" customWidth="1"/>
    <col min="7682" max="7682" width="11.625" style="31" customWidth="1"/>
    <col min="7683" max="7683" width="8.125" style="31" customWidth="1"/>
    <col min="7684" max="7684" width="36.5" style="31" customWidth="1"/>
    <col min="7685" max="7685" width="10.75" style="31" customWidth="1"/>
    <col min="7686" max="7686" width="8.125" style="31" customWidth="1"/>
    <col min="7687" max="7687" width="9.125" style="31" customWidth="1"/>
    <col min="7688" max="7691" width="9" style="31" hidden="1" customWidth="1"/>
    <col min="7692" max="7936" width="9" style="31"/>
    <col min="7937" max="7937" width="36.75" style="31" customWidth="1"/>
    <col min="7938" max="7938" width="11.625" style="31" customWidth="1"/>
    <col min="7939" max="7939" width="8.125" style="31" customWidth="1"/>
    <col min="7940" max="7940" width="36.5" style="31" customWidth="1"/>
    <col min="7941" max="7941" width="10.75" style="31" customWidth="1"/>
    <col min="7942" max="7942" width="8.125" style="31" customWidth="1"/>
    <col min="7943" max="7943" width="9.125" style="31" customWidth="1"/>
    <col min="7944" max="7947" width="9" style="31" hidden="1" customWidth="1"/>
    <col min="7948" max="8192" width="9" style="31"/>
    <col min="8193" max="8193" width="36.75" style="31" customWidth="1"/>
    <col min="8194" max="8194" width="11.625" style="31" customWidth="1"/>
    <col min="8195" max="8195" width="8.125" style="31" customWidth="1"/>
    <col min="8196" max="8196" width="36.5" style="31" customWidth="1"/>
    <col min="8197" max="8197" width="10.75" style="31" customWidth="1"/>
    <col min="8198" max="8198" width="8.125" style="31" customWidth="1"/>
    <col min="8199" max="8199" width="9.125" style="31" customWidth="1"/>
    <col min="8200" max="8203" width="9" style="31" hidden="1" customWidth="1"/>
    <col min="8204" max="8448" width="9" style="31"/>
    <col min="8449" max="8449" width="36.75" style="31" customWidth="1"/>
    <col min="8450" max="8450" width="11.625" style="31" customWidth="1"/>
    <col min="8451" max="8451" width="8.125" style="31" customWidth="1"/>
    <col min="8452" max="8452" width="36.5" style="31" customWidth="1"/>
    <col min="8453" max="8453" width="10.75" style="31" customWidth="1"/>
    <col min="8454" max="8454" width="8.125" style="31" customWidth="1"/>
    <col min="8455" max="8455" width="9.125" style="31" customWidth="1"/>
    <col min="8456" max="8459" width="9" style="31" hidden="1" customWidth="1"/>
    <col min="8460" max="8704" width="9" style="31"/>
    <col min="8705" max="8705" width="36.75" style="31" customWidth="1"/>
    <col min="8706" max="8706" width="11.625" style="31" customWidth="1"/>
    <col min="8707" max="8707" width="8.125" style="31" customWidth="1"/>
    <col min="8708" max="8708" width="36.5" style="31" customWidth="1"/>
    <col min="8709" max="8709" width="10.75" style="31" customWidth="1"/>
    <col min="8710" max="8710" width="8.125" style="31" customWidth="1"/>
    <col min="8711" max="8711" width="9.125" style="31" customWidth="1"/>
    <col min="8712" max="8715" width="9" style="31" hidden="1" customWidth="1"/>
    <col min="8716" max="8960" width="9" style="31"/>
    <col min="8961" max="8961" width="36.75" style="31" customWidth="1"/>
    <col min="8962" max="8962" width="11.625" style="31" customWidth="1"/>
    <col min="8963" max="8963" width="8.125" style="31" customWidth="1"/>
    <col min="8964" max="8964" width="36.5" style="31" customWidth="1"/>
    <col min="8965" max="8965" width="10.75" style="31" customWidth="1"/>
    <col min="8966" max="8966" width="8.125" style="31" customWidth="1"/>
    <col min="8967" max="8967" width="9.125" style="31" customWidth="1"/>
    <col min="8968" max="8971" width="9" style="31" hidden="1" customWidth="1"/>
    <col min="8972" max="9216" width="9" style="31"/>
    <col min="9217" max="9217" width="36.75" style="31" customWidth="1"/>
    <col min="9218" max="9218" width="11.625" style="31" customWidth="1"/>
    <col min="9219" max="9219" width="8.125" style="31" customWidth="1"/>
    <col min="9220" max="9220" width="36.5" style="31" customWidth="1"/>
    <col min="9221" max="9221" width="10.75" style="31" customWidth="1"/>
    <col min="9222" max="9222" width="8.125" style="31" customWidth="1"/>
    <col min="9223" max="9223" width="9.125" style="31" customWidth="1"/>
    <col min="9224" max="9227" width="9" style="31" hidden="1" customWidth="1"/>
    <col min="9228" max="9472" width="9" style="31"/>
    <col min="9473" max="9473" width="36.75" style="31" customWidth="1"/>
    <col min="9474" max="9474" width="11.625" style="31" customWidth="1"/>
    <col min="9475" max="9475" width="8.125" style="31" customWidth="1"/>
    <col min="9476" max="9476" width="36.5" style="31" customWidth="1"/>
    <col min="9477" max="9477" width="10.75" style="31" customWidth="1"/>
    <col min="9478" max="9478" width="8.125" style="31" customWidth="1"/>
    <col min="9479" max="9479" width="9.125" style="31" customWidth="1"/>
    <col min="9480" max="9483" width="9" style="31" hidden="1" customWidth="1"/>
    <col min="9484" max="9728" width="9" style="31"/>
    <col min="9729" max="9729" width="36.75" style="31" customWidth="1"/>
    <col min="9730" max="9730" width="11.625" style="31" customWidth="1"/>
    <col min="9731" max="9731" width="8.125" style="31" customWidth="1"/>
    <col min="9732" max="9732" width="36.5" style="31" customWidth="1"/>
    <col min="9733" max="9733" width="10.75" style="31" customWidth="1"/>
    <col min="9734" max="9734" width="8.125" style="31" customWidth="1"/>
    <col min="9735" max="9735" width="9.125" style="31" customWidth="1"/>
    <col min="9736" max="9739" width="9" style="31" hidden="1" customWidth="1"/>
    <col min="9740" max="9984" width="9" style="31"/>
    <col min="9985" max="9985" width="36.75" style="31" customWidth="1"/>
    <col min="9986" max="9986" width="11.625" style="31" customWidth="1"/>
    <col min="9987" max="9987" width="8.125" style="31" customWidth="1"/>
    <col min="9988" max="9988" width="36.5" style="31" customWidth="1"/>
    <col min="9989" max="9989" width="10.75" style="31" customWidth="1"/>
    <col min="9990" max="9990" width="8.125" style="31" customWidth="1"/>
    <col min="9991" max="9991" width="9.125" style="31" customWidth="1"/>
    <col min="9992" max="9995" width="9" style="31" hidden="1" customWidth="1"/>
    <col min="9996" max="10240" width="9" style="31"/>
    <col min="10241" max="10241" width="36.75" style="31" customWidth="1"/>
    <col min="10242" max="10242" width="11.625" style="31" customWidth="1"/>
    <col min="10243" max="10243" width="8.125" style="31" customWidth="1"/>
    <col min="10244" max="10244" width="36.5" style="31" customWidth="1"/>
    <col min="10245" max="10245" width="10.75" style="31" customWidth="1"/>
    <col min="10246" max="10246" width="8.125" style="31" customWidth="1"/>
    <col min="10247" max="10247" width="9.125" style="31" customWidth="1"/>
    <col min="10248" max="10251" width="9" style="31" hidden="1" customWidth="1"/>
    <col min="10252" max="10496" width="9" style="31"/>
    <col min="10497" max="10497" width="36.75" style="31" customWidth="1"/>
    <col min="10498" max="10498" width="11.625" style="31" customWidth="1"/>
    <col min="10499" max="10499" width="8.125" style="31" customWidth="1"/>
    <col min="10500" max="10500" width="36.5" style="31" customWidth="1"/>
    <col min="10501" max="10501" width="10.75" style="31" customWidth="1"/>
    <col min="10502" max="10502" width="8.125" style="31" customWidth="1"/>
    <col min="10503" max="10503" width="9.125" style="31" customWidth="1"/>
    <col min="10504" max="10507" width="9" style="31" hidden="1" customWidth="1"/>
    <col min="10508" max="10752" width="9" style="31"/>
    <col min="10753" max="10753" width="36.75" style="31" customWidth="1"/>
    <col min="10754" max="10754" width="11.625" style="31" customWidth="1"/>
    <col min="10755" max="10755" width="8.125" style="31" customWidth="1"/>
    <col min="10756" max="10756" width="36.5" style="31" customWidth="1"/>
    <col min="10757" max="10757" width="10.75" style="31" customWidth="1"/>
    <col min="10758" max="10758" width="8.125" style="31" customWidth="1"/>
    <col min="10759" max="10759" width="9.125" style="31" customWidth="1"/>
    <col min="10760" max="10763" width="9" style="31" hidden="1" customWidth="1"/>
    <col min="10764" max="11008" width="9" style="31"/>
    <col min="11009" max="11009" width="36.75" style="31" customWidth="1"/>
    <col min="11010" max="11010" width="11.625" style="31" customWidth="1"/>
    <col min="11011" max="11011" width="8.125" style="31" customWidth="1"/>
    <col min="11012" max="11012" width="36.5" style="31" customWidth="1"/>
    <col min="11013" max="11013" width="10.75" style="31" customWidth="1"/>
    <col min="11014" max="11014" width="8.125" style="31" customWidth="1"/>
    <col min="11015" max="11015" width="9.125" style="31" customWidth="1"/>
    <col min="11016" max="11019" width="9" style="31" hidden="1" customWidth="1"/>
    <col min="11020" max="11264" width="9" style="31"/>
    <col min="11265" max="11265" width="36.75" style="31" customWidth="1"/>
    <col min="11266" max="11266" width="11.625" style="31" customWidth="1"/>
    <col min="11267" max="11267" width="8.125" style="31" customWidth="1"/>
    <col min="11268" max="11268" width="36.5" style="31" customWidth="1"/>
    <col min="11269" max="11269" width="10.75" style="31" customWidth="1"/>
    <col min="11270" max="11270" width="8.125" style="31" customWidth="1"/>
    <col min="11271" max="11271" width="9.125" style="31" customWidth="1"/>
    <col min="11272" max="11275" width="9" style="31" hidden="1" customWidth="1"/>
    <col min="11276" max="11520" width="9" style="31"/>
    <col min="11521" max="11521" width="36.75" style="31" customWidth="1"/>
    <col min="11522" max="11522" width="11.625" style="31" customWidth="1"/>
    <col min="11523" max="11523" width="8.125" style="31" customWidth="1"/>
    <col min="11524" max="11524" width="36.5" style="31" customWidth="1"/>
    <col min="11525" max="11525" width="10.75" style="31" customWidth="1"/>
    <col min="11526" max="11526" width="8.125" style="31" customWidth="1"/>
    <col min="11527" max="11527" width="9.125" style="31" customWidth="1"/>
    <col min="11528" max="11531" width="9" style="31" hidden="1" customWidth="1"/>
    <col min="11532" max="11776" width="9" style="31"/>
    <col min="11777" max="11777" width="36.75" style="31" customWidth="1"/>
    <col min="11778" max="11778" width="11.625" style="31" customWidth="1"/>
    <col min="11779" max="11779" width="8.125" style="31" customWidth="1"/>
    <col min="11780" max="11780" width="36.5" style="31" customWidth="1"/>
    <col min="11781" max="11781" width="10.75" style="31" customWidth="1"/>
    <col min="11782" max="11782" width="8.125" style="31" customWidth="1"/>
    <col min="11783" max="11783" width="9.125" style="31" customWidth="1"/>
    <col min="11784" max="11787" width="9" style="31" hidden="1" customWidth="1"/>
    <col min="11788" max="12032" width="9" style="31"/>
    <col min="12033" max="12033" width="36.75" style="31" customWidth="1"/>
    <col min="12034" max="12034" width="11.625" style="31" customWidth="1"/>
    <col min="12035" max="12035" width="8.125" style="31" customWidth="1"/>
    <col min="12036" max="12036" width="36.5" style="31" customWidth="1"/>
    <col min="12037" max="12037" width="10.75" style="31" customWidth="1"/>
    <col min="12038" max="12038" width="8.125" style="31" customWidth="1"/>
    <col min="12039" max="12039" width="9.125" style="31" customWidth="1"/>
    <col min="12040" max="12043" width="9" style="31" hidden="1" customWidth="1"/>
    <col min="12044" max="12288" width="9" style="31"/>
    <col min="12289" max="12289" width="36.75" style="31" customWidth="1"/>
    <col min="12290" max="12290" width="11.625" style="31" customWidth="1"/>
    <col min="12291" max="12291" width="8.125" style="31" customWidth="1"/>
    <col min="12292" max="12292" width="36.5" style="31" customWidth="1"/>
    <col min="12293" max="12293" width="10.75" style="31" customWidth="1"/>
    <col min="12294" max="12294" width="8.125" style="31" customWidth="1"/>
    <col min="12295" max="12295" width="9.125" style="31" customWidth="1"/>
    <col min="12296" max="12299" width="9" style="31" hidden="1" customWidth="1"/>
    <col min="12300" max="12544" width="9" style="31"/>
    <col min="12545" max="12545" width="36.75" style="31" customWidth="1"/>
    <col min="12546" max="12546" width="11.625" style="31" customWidth="1"/>
    <col min="12547" max="12547" width="8.125" style="31" customWidth="1"/>
    <col min="12548" max="12548" width="36.5" style="31" customWidth="1"/>
    <col min="12549" max="12549" width="10.75" style="31" customWidth="1"/>
    <col min="12550" max="12550" width="8.125" style="31" customWidth="1"/>
    <col min="12551" max="12551" width="9.125" style="31" customWidth="1"/>
    <col min="12552" max="12555" width="9" style="31" hidden="1" customWidth="1"/>
    <col min="12556" max="12800" width="9" style="31"/>
    <col min="12801" max="12801" width="36.75" style="31" customWidth="1"/>
    <col min="12802" max="12802" width="11.625" style="31" customWidth="1"/>
    <col min="12803" max="12803" width="8.125" style="31" customWidth="1"/>
    <col min="12804" max="12804" width="36.5" style="31" customWidth="1"/>
    <col min="12805" max="12805" width="10.75" style="31" customWidth="1"/>
    <col min="12806" max="12806" width="8.125" style="31" customWidth="1"/>
    <col min="12807" max="12807" width="9.125" style="31" customWidth="1"/>
    <col min="12808" max="12811" width="9" style="31" hidden="1" customWidth="1"/>
    <col min="12812" max="13056" width="9" style="31"/>
    <col min="13057" max="13057" width="36.75" style="31" customWidth="1"/>
    <col min="13058" max="13058" width="11.625" style="31" customWidth="1"/>
    <col min="13059" max="13059" width="8.125" style="31" customWidth="1"/>
    <col min="13060" max="13060" width="36.5" style="31" customWidth="1"/>
    <col min="13061" max="13061" width="10.75" style="31" customWidth="1"/>
    <col min="13062" max="13062" width="8.125" style="31" customWidth="1"/>
    <col min="13063" max="13063" width="9.125" style="31" customWidth="1"/>
    <col min="13064" max="13067" width="9" style="31" hidden="1" customWidth="1"/>
    <col min="13068" max="13312" width="9" style="31"/>
    <col min="13313" max="13313" width="36.75" style="31" customWidth="1"/>
    <col min="13314" max="13314" width="11.625" style="31" customWidth="1"/>
    <col min="13315" max="13315" width="8.125" style="31" customWidth="1"/>
    <col min="13316" max="13316" width="36.5" style="31" customWidth="1"/>
    <col min="13317" max="13317" width="10.75" style="31" customWidth="1"/>
    <col min="13318" max="13318" width="8.125" style="31" customWidth="1"/>
    <col min="13319" max="13319" width="9.125" style="31" customWidth="1"/>
    <col min="13320" max="13323" width="9" style="31" hidden="1" customWidth="1"/>
    <col min="13324" max="13568" width="9" style="31"/>
    <col min="13569" max="13569" width="36.75" style="31" customWidth="1"/>
    <col min="13570" max="13570" width="11.625" style="31" customWidth="1"/>
    <col min="13571" max="13571" width="8.125" style="31" customWidth="1"/>
    <col min="13572" max="13572" width="36.5" style="31" customWidth="1"/>
    <col min="13573" max="13573" width="10.75" style="31" customWidth="1"/>
    <col min="13574" max="13574" width="8.125" style="31" customWidth="1"/>
    <col min="13575" max="13575" width="9.125" style="31" customWidth="1"/>
    <col min="13576" max="13579" width="9" style="31" hidden="1" customWidth="1"/>
    <col min="13580" max="13824" width="9" style="31"/>
    <col min="13825" max="13825" width="36.75" style="31" customWidth="1"/>
    <col min="13826" max="13826" width="11.625" style="31" customWidth="1"/>
    <col min="13827" max="13827" width="8.125" style="31" customWidth="1"/>
    <col min="13828" max="13828" width="36.5" style="31" customWidth="1"/>
    <col min="13829" max="13829" width="10.75" style="31" customWidth="1"/>
    <col min="13830" max="13830" width="8.125" style="31" customWidth="1"/>
    <col min="13831" max="13831" width="9.125" style="31" customWidth="1"/>
    <col min="13832" max="13835" width="9" style="31" hidden="1" customWidth="1"/>
    <col min="13836" max="14080" width="9" style="31"/>
    <col min="14081" max="14081" width="36.75" style="31" customWidth="1"/>
    <col min="14082" max="14082" width="11.625" style="31" customWidth="1"/>
    <col min="14083" max="14083" width="8.125" style="31" customWidth="1"/>
    <col min="14084" max="14084" width="36.5" style="31" customWidth="1"/>
    <col min="14085" max="14085" width="10.75" style="31" customWidth="1"/>
    <col min="14086" max="14086" width="8.125" style="31" customWidth="1"/>
    <col min="14087" max="14087" width="9.125" style="31" customWidth="1"/>
    <col min="14088" max="14091" width="9" style="31" hidden="1" customWidth="1"/>
    <col min="14092" max="14336" width="9" style="31"/>
    <col min="14337" max="14337" width="36.75" style="31" customWidth="1"/>
    <col min="14338" max="14338" width="11.625" style="31" customWidth="1"/>
    <col min="14339" max="14339" width="8.125" style="31" customWidth="1"/>
    <col min="14340" max="14340" width="36.5" style="31" customWidth="1"/>
    <col min="14341" max="14341" width="10.75" style="31" customWidth="1"/>
    <col min="14342" max="14342" width="8.125" style="31" customWidth="1"/>
    <col min="14343" max="14343" width="9.125" style="31" customWidth="1"/>
    <col min="14344" max="14347" width="9" style="31" hidden="1" customWidth="1"/>
    <col min="14348" max="14592" width="9" style="31"/>
    <col min="14593" max="14593" width="36.75" style="31" customWidth="1"/>
    <col min="14594" max="14594" width="11.625" style="31" customWidth="1"/>
    <col min="14595" max="14595" width="8.125" style="31" customWidth="1"/>
    <col min="14596" max="14596" width="36.5" style="31" customWidth="1"/>
    <col min="14597" max="14597" width="10.75" style="31" customWidth="1"/>
    <col min="14598" max="14598" width="8.125" style="31" customWidth="1"/>
    <col min="14599" max="14599" width="9.125" style="31" customWidth="1"/>
    <col min="14600" max="14603" width="9" style="31" hidden="1" customWidth="1"/>
    <col min="14604" max="14848" width="9" style="31"/>
    <col min="14849" max="14849" width="36.75" style="31" customWidth="1"/>
    <col min="14850" max="14850" width="11.625" style="31" customWidth="1"/>
    <col min="14851" max="14851" width="8.125" style="31" customWidth="1"/>
    <col min="14852" max="14852" width="36.5" style="31" customWidth="1"/>
    <col min="14853" max="14853" width="10.75" style="31" customWidth="1"/>
    <col min="14854" max="14854" width="8.125" style="31" customWidth="1"/>
    <col min="14855" max="14855" width="9.125" style="31" customWidth="1"/>
    <col min="14856" max="14859" width="9" style="31" hidden="1" customWidth="1"/>
    <col min="14860" max="15104" width="9" style="31"/>
    <col min="15105" max="15105" width="36.75" style="31" customWidth="1"/>
    <col min="15106" max="15106" width="11.625" style="31" customWidth="1"/>
    <col min="15107" max="15107" width="8.125" style="31" customWidth="1"/>
    <col min="15108" max="15108" width="36.5" style="31" customWidth="1"/>
    <col min="15109" max="15109" width="10.75" style="31" customWidth="1"/>
    <col min="15110" max="15110" width="8.125" style="31" customWidth="1"/>
    <col min="15111" max="15111" width="9.125" style="31" customWidth="1"/>
    <col min="15112" max="15115" width="9" style="31" hidden="1" customWidth="1"/>
    <col min="15116" max="15360" width="9" style="31"/>
    <col min="15361" max="15361" width="36.75" style="31" customWidth="1"/>
    <col min="15362" max="15362" width="11.625" style="31" customWidth="1"/>
    <col min="15363" max="15363" width="8.125" style="31" customWidth="1"/>
    <col min="15364" max="15364" width="36.5" style="31" customWidth="1"/>
    <col min="15365" max="15365" width="10.75" style="31" customWidth="1"/>
    <col min="15366" max="15366" width="8.125" style="31" customWidth="1"/>
    <col min="15367" max="15367" width="9.125" style="31" customWidth="1"/>
    <col min="15368" max="15371" width="9" style="31" hidden="1" customWidth="1"/>
    <col min="15372" max="15616" width="9" style="31"/>
    <col min="15617" max="15617" width="36.75" style="31" customWidth="1"/>
    <col min="15618" max="15618" width="11.625" style="31" customWidth="1"/>
    <col min="15619" max="15619" width="8.125" style="31" customWidth="1"/>
    <col min="15620" max="15620" width="36.5" style="31" customWidth="1"/>
    <col min="15621" max="15621" width="10.75" style="31" customWidth="1"/>
    <col min="15622" max="15622" width="8.125" style="31" customWidth="1"/>
    <col min="15623" max="15623" width="9.125" style="31" customWidth="1"/>
    <col min="15624" max="15627" width="9" style="31" hidden="1" customWidth="1"/>
    <col min="15628" max="15872" width="9" style="31"/>
    <col min="15873" max="15873" width="36.75" style="31" customWidth="1"/>
    <col min="15874" max="15874" width="11.625" style="31" customWidth="1"/>
    <col min="15875" max="15875" width="8.125" style="31" customWidth="1"/>
    <col min="15876" max="15876" width="36.5" style="31" customWidth="1"/>
    <col min="15877" max="15877" width="10.75" style="31" customWidth="1"/>
    <col min="15878" max="15878" width="8.125" style="31" customWidth="1"/>
    <col min="15879" max="15879" width="9.125" style="31" customWidth="1"/>
    <col min="15880" max="15883" width="9" style="31" hidden="1" customWidth="1"/>
    <col min="15884" max="16128" width="9" style="31"/>
    <col min="16129" max="16129" width="36.75" style="31" customWidth="1"/>
    <col min="16130" max="16130" width="11.625" style="31" customWidth="1"/>
    <col min="16131" max="16131" width="8.125" style="31" customWidth="1"/>
    <col min="16132" max="16132" width="36.5" style="31" customWidth="1"/>
    <col min="16133" max="16133" width="10.75" style="31" customWidth="1"/>
    <col min="16134" max="16134" width="8.125" style="31" customWidth="1"/>
    <col min="16135" max="16135" width="9.125" style="31" customWidth="1"/>
    <col min="16136" max="16139" width="9" style="31" hidden="1" customWidth="1"/>
    <col min="16140" max="16384" width="9" style="31"/>
  </cols>
  <sheetData>
    <row r="1" ht="18.75" spans="1:14">
      <c r="A1" s="6" t="s">
        <v>762</v>
      </c>
      <c r="B1" s="6"/>
      <c r="C1" s="6"/>
      <c r="D1" s="6"/>
      <c r="E1" s="6"/>
      <c r="F1" s="6"/>
      <c r="G1" s="6"/>
      <c r="H1" s="6"/>
      <c r="I1" s="6"/>
      <c r="J1" s="6"/>
      <c r="K1" s="6"/>
      <c r="L1" s="6"/>
      <c r="M1" s="6"/>
      <c r="N1" s="6"/>
    </row>
    <row r="2" ht="24.75" customHeight="1" spans="1:14">
      <c r="A2" s="32" t="s">
        <v>763</v>
      </c>
      <c r="B2" s="32"/>
      <c r="C2" s="32"/>
      <c r="D2" s="32"/>
      <c r="E2" s="32"/>
      <c r="F2" s="32"/>
      <c r="G2" s="32"/>
      <c r="H2" s="32"/>
      <c r="I2" s="32"/>
      <c r="J2" s="32"/>
      <c r="K2" s="32"/>
      <c r="L2" s="32"/>
      <c r="M2" s="32"/>
      <c r="N2" s="32"/>
    </row>
    <row r="3" ht="18.75" spans="1:14">
      <c r="A3" s="33"/>
      <c r="B3" s="34"/>
      <c r="C3" s="34"/>
      <c r="D3" s="262"/>
      <c r="E3" s="34"/>
      <c r="F3" s="34"/>
      <c r="G3" s="263"/>
      <c r="H3" s="35"/>
      <c r="J3" s="34"/>
      <c r="K3" s="262"/>
      <c r="L3" s="34"/>
      <c r="M3" s="34"/>
      <c r="N3" s="272" t="s">
        <v>35</v>
      </c>
    </row>
    <row r="4" ht="56.25" spans="1:14">
      <c r="A4" s="37" t="s">
        <v>36</v>
      </c>
      <c r="B4" s="38" t="s">
        <v>37</v>
      </c>
      <c r="C4" s="38" t="s">
        <v>38</v>
      </c>
      <c r="D4" s="195" t="s">
        <v>40</v>
      </c>
      <c r="E4" s="38" t="s">
        <v>764</v>
      </c>
      <c r="F4" s="38" t="s">
        <v>765</v>
      </c>
      <c r="G4" s="264" t="s">
        <v>42</v>
      </c>
      <c r="H4" s="37" t="s">
        <v>739</v>
      </c>
      <c r="I4" s="38" t="s">
        <v>37</v>
      </c>
      <c r="J4" s="38" t="s">
        <v>38</v>
      </c>
      <c r="K4" s="195" t="s">
        <v>40</v>
      </c>
      <c r="L4" s="38" t="s">
        <v>764</v>
      </c>
      <c r="M4" s="38" t="s">
        <v>766</v>
      </c>
      <c r="N4" s="264" t="s">
        <v>42</v>
      </c>
    </row>
    <row r="5" ht="37.5" customHeight="1" spans="1:14">
      <c r="A5" s="39" t="s">
        <v>44</v>
      </c>
      <c r="B5" s="40"/>
      <c r="C5" s="265"/>
      <c r="D5" s="126">
        <f>D6</f>
        <v>427658</v>
      </c>
      <c r="E5" s="265"/>
      <c r="F5" s="265">
        <f>F6</f>
        <v>382778</v>
      </c>
      <c r="G5" s="266">
        <f>D5/F5</f>
        <v>1.11724811770791</v>
      </c>
      <c r="H5" s="39" t="s">
        <v>44</v>
      </c>
      <c r="I5" s="40"/>
      <c r="J5" s="265"/>
      <c r="K5" s="126">
        <f>K6+K16</f>
        <v>427658</v>
      </c>
      <c r="L5" s="265"/>
      <c r="M5" s="265">
        <f>M6+M16</f>
        <v>382778</v>
      </c>
      <c r="N5" s="266">
        <f>K5/M5</f>
        <v>1.11724811770791</v>
      </c>
    </row>
    <row r="6" ht="30.75" customHeight="1" spans="1:14">
      <c r="A6" s="41" t="s">
        <v>767</v>
      </c>
      <c r="B6" s="40"/>
      <c r="C6" s="265"/>
      <c r="D6" s="126">
        <f>D7+D11+D14+D15</f>
        <v>427658</v>
      </c>
      <c r="E6" s="265"/>
      <c r="F6" s="265">
        <f>F7+F11+F14+F15</f>
        <v>382778</v>
      </c>
      <c r="G6" s="266">
        <f t="shared" ref="G6:G15" si="0">D6/F6</f>
        <v>1.11724811770791</v>
      </c>
      <c r="H6" s="41" t="s">
        <v>768</v>
      </c>
      <c r="I6" s="40"/>
      <c r="J6" s="265"/>
      <c r="K6" s="126">
        <f>K7+K11+K14+K15</f>
        <v>419548</v>
      </c>
      <c r="L6" s="265"/>
      <c r="M6" s="265">
        <f>M7+M11+M14+M15</f>
        <v>377159</v>
      </c>
      <c r="N6" s="266">
        <f t="shared" ref="N6:N16" si="1">K6/M6</f>
        <v>1.11239026511365</v>
      </c>
    </row>
    <row r="7" ht="36.75" customHeight="1" spans="1:14">
      <c r="A7" s="42" t="s">
        <v>769</v>
      </c>
      <c r="B7" s="43"/>
      <c r="C7" s="267"/>
      <c r="D7" s="133">
        <f>D8+D9+D10</f>
        <v>327640</v>
      </c>
      <c r="E7" s="267"/>
      <c r="F7" s="268">
        <f>F8+F9+F10</f>
        <v>273862</v>
      </c>
      <c r="G7" s="266">
        <f t="shared" si="0"/>
        <v>1.19636897415487</v>
      </c>
      <c r="H7" s="42" t="s">
        <v>770</v>
      </c>
      <c r="I7" s="43">
        <f>SUM(I8:I10)</f>
        <v>0</v>
      </c>
      <c r="J7" s="267"/>
      <c r="K7" s="133">
        <f>K8+K9+K10</f>
        <v>326357</v>
      </c>
      <c r="L7" s="267"/>
      <c r="M7" s="273">
        <f>M8+M9+M10</f>
        <v>273516</v>
      </c>
      <c r="N7" s="266">
        <f t="shared" si="1"/>
        <v>1.19319162315916</v>
      </c>
    </row>
    <row r="8" ht="36.75" customHeight="1" spans="1:14">
      <c r="A8" s="44" t="s">
        <v>771</v>
      </c>
      <c r="B8" s="43"/>
      <c r="C8" s="267"/>
      <c r="D8" s="133">
        <v>229014</v>
      </c>
      <c r="E8" s="267"/>
      <c r="F8" s="267">
        <v>179700</v>
      </c>
      <c r="G8" s="266">
        <f t="shared" si="0"/>
        <v>1.27442404006678</v>
      </c>
      <c r="H8" s="44" t="s">
        <v>771</v>
      </c>
      <c r="I8" s="43"/>
      <c r="J8" s="267"/>
      <c r="K8" s="133">
        <v>228057</v>
      </c>
      <c r="L8" s="267"/>
      <c r="M8" s="267">
        <v>179647</v>
      </c>
      <c r="N8" s="266">
        <f t="shared" si="1"/>
        <v>1.26947291076389</v>
      </c>
    </row>
    <row r="9" ht="36.75" customHeight="1" spans="1:14">
      <c r="A9" s="44" t="s">
        <v>772</v>
      </c>
      <c r="B9" s="43"/>
      <c r="C9" s="267"/>
      <c r="D9" s="133">
        <v>24799</v>
      </c>
      <c r="E9" s="267"/>
      <c r="F9" s="267">
        <v>23862</v>
      </c>
      <c r="G9" s="266">
        <f t="shared" si="0"/>
        <v>1.03926745453022</v>
      </c>
      <c r="H9" s="44" t="s">
        <v>772</v>
      </c>
      <c r="I9" s="43"/>
      <c r="J9" s="267"/>
      <c r="K9" s="133">
        <v>24693</v>
      </c>
      <c r="L9" s="267"/>
      <c r="M9" s="267">
        <v>23709</v>
      </c>
      <c r="N9" s="266">
        <f t="shared" si="1"/>
        <v>1.0415032266228</v>
      </c>
    </row>
    <row r="10" ht="36.75" customHeight="1" spans="1:14">
      <c r="A10" s="44" t="s">
        <v>773</v>
      </c>
      <c r="B10" s="43"/>
      <c r="C10" s="267"/>
      <c r="D10" s="133">
        <v>73827</v>
      </c>
      <c r="E10" s="267"/>
      <c r="F10" s="267">
        <v>70300</v>
      </c>
      <c r="G10" s="266">
        <f t="shared" si="0"/>
        <v>1.0501706970128</v>
      </c>
      <c r="H10" s="44" t="s">
        <v>773</v>
      </c>
      <c r="I10" s="43"/>
      <c r="J10" s="267"/>
      <c r="K10" s="133">
        <v>73607</v>
      </c>
      <c r="L10" s="267"/>
      <c r="M10" s="267">
        <v>70160</v>
      </c>
      <c r="N10" s="266">
        <f t="shared" si="1"/>
        <v>1.04913055872292</v>
      </c>
    </row>
    <row r="11" ht="36.75" customHeight="1" spans="1:14">
      <c r="A11" s="42" t="s">
        <v>774</v>
      </c>
      <c r="B11" s="43">
        <f>B12+B13</f>
        <v>0</v>
      </c>
      <c r="C11" s="267"/>
      <c r="D11" s="133">
        <f>D12+D13</f>
        <v>94259</v>
      </c>
      <c r="E11" s="267"/>
      <c r="F11" s="267">
        <f>F12+F13</f>
        <v>105492</v>
      </c>
      <c r="G11" s="266">
        <f t="shared" si="0"/>
        <v>0.893517991885641</v>
      </c>
      <c r="H11" s="42" t="s">
        <v>775</v>
      </c>
      <c r="I11" s="43">
        <f>I12+I13</f>
        <v>0</v>
      </c>
      <c r="J11" s="267"/>
      <c r="K11" s="133">
        <f>K12+K13</f>
        <v>87861</v>
      </c>
      <c r="L11" s="267"/>
      <c r="M11" s="267">
        <f>M12+M13</f>
        <v>98500</v>
      </c>
      <c r="N11" s="266">
        <f t="shared" si="1"/>
        <v>0.891989847715736</v>
      </c>
    </row>
    <row r="12" ht="36.75" customHeight="1" spans="1:14">
      <c r="A12" s="45" t="s">
        <v>776</v>
      </c>
      <c r="B12" s="43"/>
      <c r="C12" s="267"/>
      <c r="D12" s="133">
        <f>58013+4477+2586</f>
        <v>65076</v>
      </c>
      <c r="E12" s="267"/>
      <c r="F12" s="267">
        <v>51696</v>
      </c>
      <c r="G12" s="266">
        <f t="shared" si="0"/>
        <v>1.25882079851439</v>
      </c>
      <c r="H12" s="44" t="s">
        <v>777</v>
      </c>
      <c r="I12" s="43"/>
      <c r="J12" s="267"/>
      <c r="K12" s="133">
        <f>4477+9225+44683</f>
        <v>58385</v>
      </c>
      <c r="L12" s="267"/>
      <c r="M12" s="267">
        <v>49784</v>
      </c>
      <c r="N12" s="266">
        <f t="shared" si="1"/>
        <v>1.17276635063474</v>
      </c>
    </row>
    <row r="13" ht="36.75" customHeight="1" spans="1:14">
      <c r="A13" s="44" t="s">
        <v>778</v>
      </c>
      <c r="B13" s="43"/>
      <c r="C13" s="267"/>
      <c r="D13" s="133">
        <f>29028+155</f>
        <v>29183</v>
      </c>
      <c r="E13" s="267"/>
      <c r="F13" s="267">
        <v>53796</v>
      </c>
      <c r="G13" s="266">
        <f t="shared" si="0"/>
        <v>0.542475276972266</v>
      </c>
      <c r="H13" s="44" t="s">
        <v>778</v>
      </c>
      <c r="I13" s="43"/>
      <c r="J13" s="267"/>
      <c r="K13" s="133">
        <f>29321+155</f>
        <v>29476</v>
      </c>
      <c r="L13" s="267"/>
      <c r="M13" s="267">
        <v>48716</v>
      </c>
      <c r="N13" s="266">
        <f t="shared" si="1"/>
        <v>0.605057886525987</v>
      </c>
    </row>
    <row r="14" ht="36.75" customHeight="1" spans="1:14">
      <c r="A14" s="42" t="s">
        <v>779</v>
      </c>
      <c r="B14" s="43"/>
      <c r="C14" s="267"/>
      <c r="D14" s="133">
        <v>2457</v>
      </c>
      <c r="E14" s="267"/>
      <c r="F14" s="267">
        <v>932</v>
      </c>
      <c r="G14" s="266">
        <f t="shared" si="0"/>
        <v>2.6362660944206</v>
      </c>
      <c r="H14" s="42" t="s">
        <v>780</v>
      </c>
      <c r="I14" s="43"/>
      <c r="J14" s="267"/>
      <c r="K14" s="133">
        <v>2321</v>
      </c>
      <c r="L14" s="267"/>
      <c r="M14" s="267">
        <v>2650</v>
      </c>
      <c r="N14" s="266">
        <f t="shared" si="1"/>
        <v>0.875849056603774</v>
      </c>
    </row>
    <row r="15" ht="36.75" customHeight="1" spans="1:14">
      <c r="A15" s="42" t="s">
        <v>781</v>
      </c>
      <c r="B15" s="43"/>
      <c r="C15" s="267"/>
      <c r="D15" s="133">
        <v>3302</v>
      </c>
      <c r="E15" s="267"/>
      <c r="F15" s="267">
        <v>2492</v>
      </c>
      <c r="G15" s="266">
        <f t="shared" si="0"/>
        <v>1.32504012841092</v>
      </c>
      <c r="H15" s="42" t="s">
        <v>782</v>
      </c>
      <c r="I15" s="43"/>
      <c r="J15" s="267"/>
      <c r="K15" s="133">
        <v>3009</v>
      </c>
      <c r="L15" s="267"/>
      <c r="M15" s="267">
        <v>2493</v>
      </c>
      <c r="N15" s="266">
        <f t="shared" si="1"/>
        <v>1.20697954271961</v>
      </c>
    </row>
    <row r="16" ht="36.75" customHeight="1" spans="1:14">
      <c r="A16" s="46"/>
      <c r="B16" s="47"/>
      <c r="C16" s="47"/>
      <c r="D16" s="269"/>
      <c r="E16" s="47"/>
      <c r="F16" s="47"/>
      <c r="G16" s="270"/>
      <c r="H16" s="48" t="s">
        <v>783</v>
      </c>
      <c r="I16" s="47"/>
      <c r="J16" s="47"/>
      <c r="K16" s="269">
        <f>D6-K6</f>
        <v>8110</v>
      </c>
      <c r="L16" s="47"/>
      <c r="M16" s="47">
        <v>5619</v>
      </c>
      <c r="N16" s="266">
        <f t="shared" si="1"/>
        <v>1.44331731624844</v>
      </c>
    </row>
    <row r="17" ht="38.25" customHeight="1" spans="1:13">
      <c r="A17" s="49"/>
      <c r="B17" s="49"/>
      <c r="C17" s="49"/>
      <c r="D17" s="49"/>
      <c r="E17" s="49"/>
      <c r="F17" s="49"/>
      <c r="G17" s="49"/>
      <c r="H17" s="49"/>
      <c r="I17" s="49"/>
      <c r="J17" s="49"/>
      <c r="K17" s="49"/>
      <c r="L17" s="49"/>
      <c r="M17" s="49"/>
    </row>
    <row r="18" ht="13.5" spans="1:13">
      <c r="A18" s="49" t="s">
        <v>784</v>
      </c>
      <c r="B18" s="49"/>
      <c r="C18" s="49"/>
      <c r="D18" s="49"/>
      <c r="E18" s="49"/>
      <c r="F18" s="49"/>
      <c r="G18" s="49"/>
      <c r="H18" s="49"/>
      <c r="I18" s="49"/>
      <c r="J18" s="49"/>
      <c r="K18" s="49"/>
      <c r="L18" s="49"/>
      <c r="M18" s="49"/>
    </row>
    <row r="19" spans="1:13">
      <c r="A19" s="31"/>
      <c r="B19" s="50"/>
      <c r="C19" s="50"/>
      <c r="D19" s="271"/>
      <c r="E19" s="50"/>
      <c r="F19" s="50"/>
      <c r="I19" s="50"/>
      <c r="J19" s="50"/>
      <c r="K19" s="271"/>
      <c r="L19" s="50"/>
      <c r="M19" s="50"/>
    </row>
    <row r="20" spans="1:1">
      <c r="A20" s="31"/>
    </row>
    <row r="21" spans="1:1">
      <c r="A21" s="31"/>
    </row>
    <row r="22" spans="1:1">
      <c r="A22" s="31"/>
    </row>
    <row r="23" spans="1:1">
      <c r="A23" s="31"/>
    </row>
    <row r="24" spans="1:1">
      <c r="A24" s="31"/>
    </row>
    <row r="25" spans="1:1">
      <c r="A25" s="31"/>
    </row>
    <row r="26" spans="1:1">
      <c r="A26" s="31"/>
    </row>
    <row r="27" spans="1:1">
      <c r="A27" s="31"/>
    </row>
    <row r="28" spans="1:1">
      <c r="A28" s="31"/>
    </row>
    <row r="29" spans="1:1">
      <c r="A29" s="31"/>
    </row>
    <row r="30" spans="1:1">
      <c r="A30" s="31"/>
    </row>
    <row r="31" spans="1:1">
      <c r="A31" s="31"/>
    </row>
    <row r="32" spans="1:1">
      <c r="A32" s="31"/>
    </row>
    <row r="33" spans="1:1">
      <c r="A33" s="31"/>
    </row>
    <row r="34" spans="1:1">
      <c r="A34" s="31"/>
    </row>
    <row r="35" spans="1:1">
      <c r="A35" s="31"/>
    </row>
    <row r="36" spans="1:1">
      <c r="A36" s="31"/>
    </row>
  </sheetData>
  <mergeCells count="5">
    <mergeCell ref="A1:N1"/>
    <mergeCell ref="A2:N2"/>
    <mergeCell ref="A3:B3"/>
    <mergeCell ref="A17:L17"/>
    <mergeCell ref="A18:L18"/>
  </mergeCells>
  <printOptions horizontalCentered="1"/>
  <pageMargins left="0.236220472440945" right="0.236220472440945" top="0.5" bottom="0.31496062992126" header="0.31496062992126" footer="0.31496062992126"/>
  <pageSetup paperSize="9" scale="84"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2"/>
  <sheetViews>
    <sheetView workbookViewId="0">
      <selection activeCell="B21" sqref="B21"/>
    </sheetView>
  </sheetViews>
  <sheetFormatPr defaultColWidth="6.75" defaultRowHeight="11.25"/>
  <cols>
    <col min="1" max="1" width="43" style="243" customWidth="1"/>
    <col min="2" max="2" width="16.75" style="3" customWidth="1"/>
    <col min="3" max="3" width="15.875" style="3" customWidth="1"/>
    <col min="4" max="4" width="15" style="244" customWidth="1"/>
    <col min="5" max="44" width="9" style="2" customWidth="1"/>
    <col min="45" max="16384" width="6.75" style="2"/>
  </cols>
  <sheetData>
    <row r="1" ht="19.5" customHeight="1" spans="1:5">
      <c r="A1" s="87" t="s">
        <v>785</v>
      </c>
      <c r="B1" s="245"/>
      <c r="C1" s="245"/>
      <c r="D1" s="246"/>
      <c r="E1" s="247"/>
    </row>
    <row r="2" ht="31.5" customHeight="1" spans="1:44">
      <c r="A2" s="7" t="s">
        <v>786</v>
      </c>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1" customFormat="1" ht="19.5" customHeight="1" spans="1:44">
      <c r="A3" s="9"/>
      <c r="B3" s="10"/>
      <c r="C3" s="10"/>
      <c r="D3" s="248" t="s">
        <v>35</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row>
    <row r="4" s="1" customFormat="1" ht="50.1" customHeight="1" spans="1:44">
      <c r="A4" s="249" t="s">
        <v>622</v>
      </c>
      <c r="B4" s="15" t="s">
        <v>787</v>
      </c>
      <c r="C4" s="250" t="s">
        <v>788</v>
      </c>
      <c r="D4" s="251" t="s">
        <v>789</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29"/>
    </row>
    <row r="5" s="1" customFormat="1" ht="24.95" customHeight="1" spans="1:4">
      <c r="A5" s="252" t="s">
        <v>790</v>
      </c>
      <c r="B5" s="253">
        <v>53.24</v>
      </c>
      <c r="C5" s="19">
        <v>957</v>
      </c>
      <c r="D5" s="21">
        <f>+C5/B5</f>
        <v>17.9752066115702</v>
      </c>
    </row>
    <row r="6" s="1" customFormat="1" ht="24.95" customHeight="1" spans="1:44">
      <c r="A6" s="254" t="s">
        <v>791</v>
      </c>
      <c r="B6" s="253">
        <v>648.92</v>
      </c>
      <c r="C6" s="19">
        <f>B6+C5</f>
        <v>1605.92</v>
      </c>
      <c r="D6" s="21">
        <f t="shared" ref="D6:D21" si="0">+C6/B6</f>
        <v>2.47475805954509</v>
      </c>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row>
    <row r="7" s="1" customFormat="1" ht="24.95" customHeight="1" spans="1:44">
      <c r="A7" s="252" t="s">
        <v>792</v>
      </c>
      <c r="B7" s="253">
        <v>153</v>
      </c>
      <c r="C7" s="19">
        <v>106</v>
      </c>
      <c r="D7" s="21">
        <f t="shared" si="0"/>
        <v>0.69281045751634</v>
      </c>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row>
    <row r="8" s="1" customFormat="1" ht="24.95" customHeight="1" spans="1:44">
      <c r="A8" s="254" t="s">
        <v>793</v>
      </c>
      <c r="B8" s="253">
        <v>185.46</v>
      </c>
      <c r="C8" s="19">
        <f>B8+C7</f>
        <v>291.46</v>
      </c>
      <c r="D8" s="21">
        <f t="shared" si="0"/>
        <v>1.57155181710342</v>
      </c>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row>
    <row r="9" s="1" customFormat="1" ht="24.95" customHeight="1" spans="1:44">
      <c r="A9" s="252" t="s">
        <v>794</v>
      </c>
      <c r="B9" s="253">
        <v>140.62</v>
      </c>
      <c r="C9" s="19">
        <v>220</v>
      </c>
      <c r="D9" s="21">
        <f t="shared" si="0"/>
        <v>1.56450007111364</v>
      </c>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1" customFormat="1" ht="24.95" customHeight="1" spans="1:4">
      <c r="A10" s="254" t="s">
        <v>795</v>
      </c>
      <c r="B10" s="255">
        <v>473.09</v>
      </c>
      <c r="C10" s="23">
        <f>B10+C9</f>
        <v>693.09</v>
      </c>
      <c r="D10" s="21">
        <f t="shared" si="0"/>
        <v>1.46502779597962</v>
      </c>
    </row>
    <row r="11" s="1" customFormat="1" ht="24.95" customHeight="1" spans="1:4">
      <c r="A11" s="252" t="s">
        <v>796</v>
      </c>
      <c r="B11" s="255">
        <v>1912</v>
      </c>
      <c r="C11" s="23">
        <v>6691</v>
      </c>
      <c r="D11" s="21">
        <f t="shared" si="0"/>
        <v>3.4994769874477</v>
      </c>
    </row>
    <row r="12" s="1" customFormat="1" ht="24.95" customHeight="1" spans="1:4">
      <c r="A12" s="254" t="s">
        <v>797</v>
      </c>
      <c r="B12" s="255">
        <v>8163.32</v>
      </c>
      <c r="C12" s="23">
        <f>B12+C11</f>
        <v>14854.32</v>
      </c>
      <c r="D12" s="21">
        <f t="shared" si="0"/>
        <v>1.81964200839854</v>
      </c>
    </row>
    <row r="13" s="1" customFormat="1" ht="24.95" customHeight="1" spans="1:4">
      <c r="A13" s="252" t="s">
        <v>798</v>
      </c>
      <c r="B13" s="255">
        <v>5080</v>
      </c>
      <c r="C13" s="23">
        <v>-293</v>
      </c>
      <c r="D13" s="21">
        <f t="shared" si="0"/>
        <v>-0.0576771653543307</v>
      </c>
    </row>
    <row r="14" s="1" customFormat="1" ht="24.95" customHeight="1" spans="1:4">
      <c r="A14" s="254" t="s">
        <v>799</v>
      </c>
      <c r="B14" s="255">
        <v>78887</v>
      </c>
      <c r="C14" s="23">
        <f>B14+C13</f>
        <v>78594</v>
      </c>
      <c r="D14" s="21">
        <f t="shared" si="0"/>
        <v>0.996285826562044</v>
      </c>
    </row>
    <row r="15" s="1" customFormat="1" ht="24.95" customHeight="1" spans="1:4">
      <c r="A15" s="252" t="s">
        <v>800</v>
      </c>
      <c r="B15" s="255">
        <v>-1.54</v>
      </c>
      <c r="C15" s="23">
        <v>293</v>
      </c>
      <c r="D15" s="21">
        <f t="shared" si="0"/>
        <v>-190.25974025974</v>
      </c>
    </row>
    <row r="16" s="1" customFormat="1" ht="24.95" customHeight="1" spans="1:4">
      <c r="A16" s="254" t="s">
        <v>801</v>
      </c>
      <c r="B16" s="255">
        <v>19.73</v>
      </c>
      <c r="C16" s="23">
        <f>B16+C15</f>
        <v>312.73</v>
      </c>
      <c r="D16" s="21">
        <f t="shared" si="0"/>
        <v>15.8504815002534</v>
      </c>
    </row>
    <row r="17" s="1" customFormat="1" ht="24.95" customHeight="1" spans="1:4">
      <c r="A17" s="252" t="s">
        <v>802</v>
      </c>
      <c r="B17" s="255">
        <v>-1717.86</v>
      </c>
      <c r="C17" s="23">
        <v>136</v>
      </c>
      <c r="D17" s="21">
        <f t="shared" si="0"/>
        <v>-0.079168267495605</v>
      </c>
    </row>
    <row r="18" s="1" customFormat="1" ht="24.95" customHeight="1" spans="1:4">
      <c r="A18" s="254" t="s">
        <v>803</v>
      </c>
      <c r="B18" s="255">
        <v>451.11</v>
      </c>
      <c r="C18" s="23">
        <f>B18+C17</f>
        <v>587.11</v>
      </c>
      <c r="D18" s="21">
        <f t="shared" si="0"/>
        <v>1.30147857507038</v>
      </c>
    </row>
    <row r="19" s="1" customFormat="1" ht="24.95" customHeight="1" spans="1:4">
      <c r="A19" s="254"/>
      <c r="B19" s="255"/>
      <c r="C19" s="23"/>
      <c r="D19" s="256"/>
    </row>
    <row r="20" s="1" customFormat="1" ht="24.95" customHeight="1" spans="1:4">
      <c r="A20" s="252" t="s">
        <v>804</v>
      </c>
      <c r="B20" s="255">
        <f>+B5+B7+B9+B11+B13+B15+B17</f>
        <v>5619.46</v>
      </c>
      <c r="C20" s="23">
        <f>+C5+C7+C9+C11+C13+C15+C17</f>
        <v>8110</v>
      </c>
      <c r="D20" s="21">
        <f t="shared" si="0"/>
        <v>1.44319916860339</v>
      </c>
    </row>
    <row r="21" s="1" customFormat="1" ht="24.95" customHeight="1" spans="1:4">
      <c r="A21" s="252" t="s">
        <v>805</v>
      </c>
      <c r="B21" s="255">
        <f>+B6+B8+B10+B12+B14+B16+B18</f>
        <v>88828.63</v>
      </c>
      <c r="C21" s="23">
        <f>+C6+C8+C10+C12+C14+C16+C18</f>
        <v>96938.63</v>
      </c>
      <c r="D21" s="21">
        <f t="shared" si="0"/>
        <v>1.09129939299976</v>
      </c>
    </row>
    <row r="22" spans="1:4">
      <c r="A22" s="257"/>
      <c r="B22" s="258"/>
      <c r="C22" s="258"/>
      <c r="D22" s="259"/>
    </row>
  </sheetData>
  <mergeCells count="1">
    <mergeCell ref="A2:D2"/>
  </mergeCells>
  <pageMargins left="0.7" right="0.7" top="0.75" bottom="0.75" header="0.3" footer="0.3"/>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1"/>
  <sheetViews>
    <sheetView zoomScale="115" zoomScaleNormal="115" topLeftCell="A4" workbookViewId="0">
      <selection activeCell="F6" sqref="F6:F30"/>
    </sheetView>
  </sheetViews>
  <sheetFormatPr defaultColWidth="9" defaultRowHeight="13.5" outlineLevelCol="6"/>
  <cols>
    <col min="1" max="1" width="31" style="206" customWidth="1"/>
    <col min="2" max="2" width="15.625" style="207" customWidth="1"/>
    <col min="3" max="3" width="10.875" style="208" customWidth="1"/>
    <col min="4" max="4" width="31.5" style="206" customWidth="1"/>
    <col min="5" max="5" width="12" style="143" customWidth="1"/>
    <col min="6" max="6" width="10.875" style="206" customWidth="1"/>
    <col min="7" max="16384" width="9" style="206"/>
  </cols>
  <sheetData>
    <row r="1" ht="18" customHeight="1" spans="1:6">
      <c r="A1" s="87" t="s">
        <v>806</v>
      </c>
      <c r="B1" s="87"/>
      <c r="C1" s="87"/>
      <c r="D1" s="87"/>
      <c r="E1" s="87"/>
      <c r="F1" s="87"/>
    </row>
    <row r="2" ht="22.5" spans="1:6">
      <c r="A2" s="88" t="s">
        <v>807</v>
      </c>
      <c r="B2" s="88"/>
      <c r="C2" s="88"/>
      <c r="D2" s="88"/>
      <c r="E2" s="88"/>
      <c r="F2" s="88"/>
    </row>
    <row r="3" ht="22.5" spans="1:6">
      <c r="A3" s="209"/>
      <c r="B3" s="210"/>
      <c r="C3" s="211"/>
      <c r="D3" s="209"/>
      <c r="E3" s="166" t="s">
        <v>35</v>
      </c>
      <c r="F3" s="166"/>
    </row>
    <row r="4" ht="56.25" spans="1:6">
      <c r="A4" s="212" t="s">
        <v>36</v>
      </c>
      <c r="B4" s="195" t="s">
        <v>37</v>
      </c>
      <c r="C4" s="213" t="s">
        <v>808</v>
      </c>
      <c r="D4" s="212" t="s">
        <v>43</v>
      </c>
      <c r="E4" s="195" t="s">
        <v>37</v>
      </c>
      <c r="F4" s="214" t="s">
        <v>809</v>
      </c>
    </row>
    <row r="5" ht="18.75" spans="1:6">
      <c r="A5" s="215" t="s">
        <v>44</v>
      </c>
      <c r="B5" s="216">
        <f>B6+B32</f>
        <v>573297.67</v>
      </c>
      <c r="C5" s="217"/>
      <c r="D5" s="215" t="s">
        <v>44</v>
      </c>
      <c r="E5" s="218">
        <f>E6+E32</f>
        <v>573298.318493</v>
      </c>
      <c r="F5" s="219"/>
    </row>
    <row r="6" ht="18.75" spans="1:6">
      <c r="A6" s="220" t="s">
        <v>45</v>
      </c>
      <c r="B6" s="216">
        <f>B7+B23</f>
        <v>251000</v>
      </c>
      <c r="C6" s="221">
        <v>1.05196982397318</v>
      </c>
      <c r="D6" s="220" t="s">
        <v>46</v>
      </c>
      <c r="E6" s="218">
        <f>SUM(E7:E31)</f>
        <v>492738.318493</v>
      </c>
      <c r="F6" s="221">
        <v>1.05935282496556</v>
      </c>
    </row>
    <row r="7" spans="1:6">
      <c r="A7" s="222" t="s">
        <v>47</v>
      </c>
      <c r="B7" s="223">
        <f>SUM(B8:B21)</f>
        <v>126000</v>
      </c>
      <c r="C7" s="224">
        <v>1.16022099447514</v>
      </c>
      <c r="D7" s="225" t="s">
        <v>48</v>
      </c>
      <c r="E7" s="226">
        <v>42639.662564</v>
      </c>
      <c r="F7" s="224">
        <v>0.939650623364241</v>
      </c>
    </row>
    <row r="8" spans="1:6">
      <c r="A8" s="227" t="s">
        <v>49</v>
      </c>
      <c r="B8" s="228">
        <v>53000</v>
      </c>
      <c r="C8" s="224">
        <v>1.10278818143987</v>
      </c>
      <c r="D8" s="225" t="s">
        <v>50</v>
      </c>
      <c r="E8" s="226"/>
      <c r="F8" s="224"/>
    </row>
    <row r="9" spans="1:6">
      <c r="A9" s="227" t="s">
        <v>51</v>
      </c>
      <c r="B9" s="228">
        <v>18500</v>
      </c>
      <c r="C9" s="224">
        <v>1.11647555823778</v>
      </c>
      <c r="D9" s="225" t="s">
        <v>52</v>
      </c>
      <c r="E9" s="226">
        <v>280.395796</v>
      </c>
      <c r="F9" s="224">
        <v>1.68625161220044</v>
      </c>
    </row>
    <row r="10" spans="1:6">
      <c r="A10" s="227" t="s">
        <v>53</v>
      </c>
      <c r="B10" s="228">
        <v>3300</v>
      </c>
      <c r="C10" s="224">
        <v>1.22676579925651</v>
      </c>
      <c r="D10" s="225" t="s">
        <v>54</v>
      </c>
      <c r="E10" s="226">
        <v>17842.528777</v>
      </c>
      <c r="F10" s="224">
        <v>1.00109708908132</v>
      </c>
    </row>
    <row r="11" spans="1:6">
      <c r="A11" s="227" t="s">
        <v>55</v>
      </c>
      <c r="B11" s="228">
        <v>8800</v>
      </c>
      <c r="C11" s="224">
        <v>1.18279569892473</v>
      </c>
      <c r="D11" s="225" t="s">
        <v>56</v>
      </c>
      <c r="E11" s="226">
        <v>102518.634639</v>
      </c>
      <c r="F11" s="224">
        <v>0.827914207150513</v>
      </c>
    </row>
    <row r="12" spans="1:6">
      <c r="A12" s="227" t="s">
        <v>57</v>
      </c>
      <c r="B12" s="228">
        <v>5300</v>
      </c>
      <c r="C12" s="224">
        <v>1.08163265306122</v>
      </c>
      <c r="D12" s="225" t="s">
        <v>58</v>
      </c>
      <c r="E12" s="226">
        <v>1694.384956</v>
      </c>
      <c r="F12" s="224">
        <v>1.36252881855658</v>
      </c>
    </row>
    <row r="13" spans="1:6">
      <c r="A13" s="227" t="s">
        <v>59</v>
      </c>
      <c r="B13" s="228">
        <v>4000</v>
      </c>
      <c r="C13" s="224">
        <v>1.12676056338028</v>
      </c>
      <c r="D13" s="225" t="s">
        <v>60</v>
      </c>
      <c r="E13" s="226">
        <v>5452.486299</v>
      </c>
      <c r="F13" s="224">
        <v>1.06299225450059</v>
      </c>
    </row>
    <row r="14" spans="1:6">
      <c r="A14" s="227" t="s">
        <v>61</v>
      </c>
      <c r="B14" s="228">
        <v>1800</v>
      </c>
      <c r="C14" s="224">
        <v>1.44</v>
      </c>
      <c r="D14" s="225" t="s">
        <v>62</v>
      </c>
      <c r="E14" s="226">
        <v>82250.8180139999</v>
      </c>
      <c r="F14" s="224">
        <v>1.14482370314844</v>
      </c>
    </row>
    <row r="15" ht="14.25" spans="1:6">
      <c r="A15" s="227" t="s">
        <v>63</v>
      </c>
      <c r="B15" s="228">
        <v>4000</v>
      </c>
      <c r="C15" s="221">
        <v>1.13636363636364</v>
      </c>
      <c r="D15" s="225" t="s">
        <v>64</v>
      </c>
      <c r="E15" s="226">
        <v>37488.2630340001</v>
      </c>
      <c r="F15" s="224">
        <v>0.823981169315658</v>
      </c>
    </row>
    <row r="16" spans="1:6">
      <c r="A16" s="227" t="s">
        <v>65</v>
      </c>
      <c r="B16" s="228">
        <f>1000+4200</f>
        <v>5200</v>
      </c>
      <c r="C16" s="224">
        <v>1.48571428571429</v>
      </c>
      <c r="D16" s="225" t="s">
        <v>66</v>
      </c>
      <c r="E16" s="226">
        <v>8640.909233</v>
      </c>
      <c r="F16" s="224">
        <v>1.54016821419903</v>
      </c>
    </row>
    <row r="17" spans="1:6">
      <c r="A17" s="227" t="s">
        <v>67</v>
      </c>
      <c r="B17" s="228">
        <v>6500</v>
      </c>
      <c r="C17" s="224">
        <v>1.2037037037037</v>
      </c>
      <c r="D17" s="225" t="s">
        <v>68</v>
      </c>
      <c r="E17" s="226">
        <v>10375.951239</v>
      </c>
      <c r="F17" s="224">
        <v>0.918262044365823</v>
      </c>
    </row>
    <row r="18" spans="1:6">
      <c r="A18" s="227" t="s">
        <v>69</v>
      </c>
      <c r="B18" s="228">
        <v>12000</v>
      </c>
      <c r="C18" s="224">
        <v>1.3953488372093</v>
      </c>
      <c r="D18" s="225" t="s">
        <v>70</v>
      </c>
      <c r="E18" s="226">
        <v>66905.622465</v>
      </c>
      <c r="F18" s="224">
        <v>1.3446158309972</v>
      </c>
    </row>
    <row r="19" spans="1:7">
      <c r="A19" s="227" t="s">
        <v>71</v>
      </c>
      <c r="B19" s="228">
        <v>1400</v>
      </c>
      <c r="C19" s="224">
        <v>1.26126126126126</v>
      </c>
      <c r="D19" s="225" t="s">
        <v>72</v>
      </c>
      <c r="E19" s="226">
        <v>16191.420647</v>
      </c>
      <c r="F19" s="224">
        <v>0.846711147550852</v>
      </c>
      <c r="G19" s="229" t="s">
        <v>650</v>
      </c>
    </row>
    <row r="20" spans="1:6">
      <c r="A20" s="227" t="s">
        <v>73</v>
      </c>
      <c r="B20" s="228">
        <v>2200</v>
      </c>
      <c r="C20" s="224">
        <v>1.17647058823529</v>
      </c>
      <c r="D20" s="225" t="s">
        <v>74</v>
      </c>
      <c r="E20" s="226">
        <v>879</v>
      </c>
      <c r="F20" s="224">
        <v>0.840344168260038</v>
      </c>
    </row>
    <row r="21" spans="1:6">
      <c r="A21" s="227" t="s">
        <v>75</v>
      </c>
      <c r="B21" s="228"/>
      <c r="C21" s="224"/>
      <c r="D21" s="225" t="s">
        <v>76</v>
      </c>
      <c r="E21" s="226">
        <v>681.591528</v>
      </c>
      <c r="F21" s="224">
        <v>1.30909077065042</v>
      </c>
    </row>
    <row r="22" ht="14.25" spans="1:6">
      <c r="A22" s="227" t="s">
        <v>77</v>
      </c>
      <c r="B22" s="230"/>
      <c r="C22" s="221">
        <v>0</v>
      </c>
      <c r="D22" s="225" t="s">
        <v>78</v>
      </c>
      <c r="E22" s="226"/>
      <c r="F22" s="224"/>
    </row>
    <row r="23" ht="14.25" spans="1:6">
      <c r="A23" s="222" t="s">
        <v>79</v>
      </c>
      <c r="B23" s="228">
        <f>SUM(B24:B30)</f>
        <v>125000</v>
      </c>
      <c r="C23" s="224">
        <v>0.961538461538462</v>
      </c>
      <c r="D23" s="231" t="s">
        <v>80</v>
      </c>
      <c r="E23" s="226"/>
      <c r="F23" s="221"/>
    </row>
    <row r="24" spans="1:6">
      <c r="A24" s="227" t="s">
        <v>81</v>
      </c>
      <c r="B24" s="228">
        <v>2600</v>
      </c>
      <c r="C24" s="224">
        <v>0.230987917555082</v>
      </c>
      <c r="D24" s="225" t="s">
        <v>82</v>
      </c>
      <c r="E24" s="226">
        <v>3533.26164</v>
      </c>
      <c r="F24" s="224">
        <v>0.879512261995099</v>
      </c>
    </row>
    <row r="25" spans="1:6">
      <c r="A25" s="227" t="s">
        <v>83</v>
      </c>
      <c r="B25" s="228">
        <v>5403</v>
      </c>
      <c r="C25" s="224">
        <v>1.31844802342606</v>
      </c>
      <c r="D25" s="225" t="s">
        <v>84</v>
      </c>
      <c r="E25" s="226">
        <v>19422.60609</v>
      </c>
      <c r="F25" s="224">
        <v>1.01577425250272</v>
      </c>
    </row>
    <row r="26" spans="1:6">
      <c r="A26" s="227" t="s">
        <v>85</v>
      </c>
      <c r="B26" s="228">
        <f>10839-2600</f>
        <v>8239</v>
      </c>
      <c r="C26" s="224">
        <v>1.22513011152416</v>
      </c>
      <c r="D26" s="225" t="s">
        <v>86</v>
      </c>
      <c r="E26" s="226">
        <v>436.5</v>
      </c>
      <c r="F26" s="224">
        <v>1.06463414634146</v>
      </c>
    </row>
    <row r="27" ht="14.25" spans="1:6">
      <c r="A27" s="227" t="s">
        <v>87</v>
      </c>
      <c r="B27" s="228">
        <f>110447-3100</f>
        <v>107347</v>
      </c>
      <c r="C27" s="232">
        <v>1.01621636972944</v>
      </c>
      <c r="D27" s="225" t="s">
        <v>88</v>
      </c>
      <c r="E27" s="226">
        <v>3828.620072</v>
      </c>
      <c r="F27" s="221">
        <v>1.46890218110469</v>
      </c>
    </row>
    <row r="28" ht="14.25" spans="1:6">
      <c r="A28" s="227" t="s">
        <v>89</v>
      </c>
      <c r="B28" s="228">
        <v>288</v>
      </c>
      <c r="C28" s="232">
        <v>1.18032786885246</v>
      </c>
      <c r="D28" s="225" t="s">
        <v>90</v>
      </c>
      <c r="E28" s="226">
        <v>7140</v>
      </c>
      <c r="F28" s="221">
        <v>1.13249258023183</v>
      </c>
    </row>
    <row r="29" spans="1:6">
      <c r="A29" s="227" t="s">
        <v>91</v>
      </c>
      <c r="B29" s="228">
        <v>1100</v>
      </c>
      <c r="C29" s="232">
        <v>0.930626057529611</v>
      </c>
      <c r="D29" s="225" t="s">
        <v>92</v>
      </c>
      <c r="E29" s="226">
        <f>47652.6615-2100</f>
        <v>45552.6615</v>
      </c>
      <c r="F29" s="224">
        <v>2.14385643354669</v>
      </c>
    </row>
    <row r="30" ht="14.25" spans="1:6">
      <c r="A30" s="227" t="s">
        <v>93</v>
      </c>
      <c r="B30" s="228">
        <v>23</v>
      </c>
      <c r="C30" s="232">
        <v>0.0267131242740999</v>
      </c>
      <c r="D30" s="225" t="s">
        <v>94</v>
      </c>
      <c r="E30" s="226">
        <v>18983</v>
      </c>
      <c r="F30" s="221">
        <v>1.49483740503219</v>
      </c>
    </row>
    <row r="31" ht="14.25" spans="1:6">
      <c r="A31" s="233"/>
      <c r="B31" s="140"/>
      <c r="C31" s="234"/>
      <c r="D31" s="225" t="s">
        <v>95</v>
      </c>
      <c r="E31" s="235"/>
      <c r="F31" s="221"/>
    </row>
    <row r="32" ht="18.75" spans="1:6">
      <c r="A32" s="220" t="s">
        <v>96</v>
      </c>
      <c r="B32" s="216">
        <f>B33+B36+B40</f>
        <v>322297.67</v>
      </c>
      <c r="C32" s="236"/>
      <c r="D32" s="220" t="s">
        <v>98</v>
      </c>
      <c r="E32" s="218">
        <f>E33+E34</f>
        <v>80560</v>
      </c>
      <c r="F32" s="236"/>
    </row>
    <row r="33" ht="14.25" spans="1:6">
      <c r="A33" s="225" t="s">
        <v>99</v>
      </c>
      <c r="B33" s="237">
        <v>259025.67</v>
      </c>
      <c r="C33" s="236"/>
      <c r="D33" s="225" t="s">
        <v>100</v>
      </c>
      <c r="E33" s="226">
        <v>33925</v>
      </c>
      <c r="F33" s="233"/>
    </row>
    <row r="34" spans="1:6">
      <c r="A34" s="225" t="s">
        <v>101</v>
      </c>
      <c r="B34" s="237"/>
      <c r="C34" s="238"/>
      <c r="D34" s="225" t="s">
        <v>102</v>
      </c>
      <c r="E34" s="226">
        <v>46635</v>
      </c>
      <c r="F34" s="233"/>
    </row>
    <row r="35" spans="1:6">
      <c r="A35" s="138" t="s">
        <v>103</v>
      </c>
      <c r="B35" s="239"/>
      <c r="C35" s="240"/>
      <c r="D35" s="138" t="s">
        <v>104</v>
      </c>
      <c r="E35" s="239"/>
      <c r="F35" s="138"/>
    </row>
    <row r="36" spans="1:6">
      <c r="A36" s="138" t="s">
        <v>105</v>
      </c>
      <c r="B36" s="237">
        <v>62530</v>
      </c>
      <c r="C36" s="240"/>
      <c r="D36" s="138" t="s">
        <v>810</v>
      </c>
      <c r="E36" s="239"/>
      <c r="F36" s="138"/>
    </row>
    <row r="37" spans="1:6">
      <c r="A37" s="138" t="s">
        <v>811</v>
      </c>
      <c r="B37" s="237"/>
      <c r="C37" s="240"/>
      <c r="D37" s="138" t="s">
        <v>812</v>
      </c>
      <c r="E37" s="239"/>
      <c r="F37" s="138"/>
    </row>
    <row r="38" spans="1:6">
      <c r="A38" s="138" t="s">
        <v>109</v>
      </c>
      <c r="B38" s="237"/>
      <c r="C38" s="240"/>
      <c r="D38" s="138" t="s">
        <v>813</v>
      </c>
      <c r="E38" s="237"/>
      <c r="F38" s="138"/>
    </row>
    <row r="39" spans="1:6">
      <c r="A39" s="138" t="s">
        <v>111</v>
      </c>
      <c r="B39" s="237"/>
      <c r="C39" s="241"/>
      <c r="D39" s="138" t="s">
        <v>814</v>
      </c>
      <c r="E39" s="239"/>
      <c r="F39" s="138"/>
    </row>
    <row r="40" spans="1:6">
      <c r="A40" s="138" t="s">
        <v>115</v>
      </c>
      <c r="B40" s="237">
        <f>742</f>
        <v>742</v>
      </c>
      <c r="C40" s="241"/>
      <c r="D40" s="138"/>
      <c r="E40" s="239"/>
      <c r="F40" s="138"/>
    </row>
    <row r="41" ht="53.25" customHeight="1" spans="1:6">
      <c r="A41" s="242" t="s">
        <v>815</v>
      </c>
      <c r="B41" s="242"/>
      <c r="C41" s="242"/>
      <c r="D41" s="242"/>
      <c r="E41" s="242"/>
      <c r="F41" s="242"/>
    </row>
  </sheetData>
  <mergeCells count="4">
    <mergeCell ref="A1:F1"/>
    <mergeCell ref="A2:F2"/>
    <mergeCell ref="E3:F3"/>
    <mergeCell ref="A41:F41"/>
  </mergeCells>
  <printOptions horizontalCentered="1"/>
  <pageMargins left="0.236220472440945" right="0.236220472440945" top="0.511811023622047" bottom="0" header="0.31496062992126" footer="0.31496062992126"/>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433"/>
  <sheetViews>
    <sheetView topLeftCell="B1" workbookViewId="0">
      <selection activeCell="A1" sqref="A$1:A$1048576"/>
    </sheetView>
  </sheetViews>
  <sheetFormatPr defaultColWidth="21.5" defaultRowHeight="14.25" outlineLevelCol="3"/>
  <cols>
    <col min="1" max="1" width="21.5" style="190" hidden="1" customWidth="1"/>
    <col min="2" max="2" width="69.375" style="190" customWidth="1"/>
    <col min="3" max="3" width="27.375" style="164" customWidth="1"/>
    <col min="4" max="16384" width="21.5" style="190"/>
  </cols>
  <sheetData>
    <row r="1" ht="18.75" spans="2:3">
      <c r="B1" s="87" t="s">
        <v>816</v>
      </c>
      <c r="C1" s="87"/>
    </row>
    <row r="2" s="189" customFormat="1" ht="22.5" spans="2:4">
      <c r="B2" s="88" t="s">
        <v>817</v>
      </c>
      <c r="C2" s="88"/>
      <c r="D2" s="191"/>
    </row>
    <row r="3" ht="27" customHeight="1" spans="2:4">
      <c r="B3" s="192" t="s">
        <v>35</v>
      </c>
      <c r="C3" s="192"/>
      <c r="D3" s="193"/>
    </row>
    <row r="4" ht="24" customHeight="1" spans="2:4">
      <c r="B4" s="194" t="s">
        <v>119</v>
      </c>
      <c r="C4" s="195" t="s">
        <v>818</v>
      </c>
      <c r="D4" s="196"/>
    </row>
    <row r="5" ht="25.5" customHeight="1" spans="2:4">
      <c r="B5" s="197" t="s">
        <v>46</v>
      </c>
      <c r="C5" s="198">
        <f>C6+C92+C97+C107+C125+C139+C166+C237+C280+C305+C317+C363+C378+C384+C390+C401+C408+C411+C425+C426+C429</f>
        <v>492738.318493</v>
      </c>
      <c r="D5" s="196"/>
    </row>
    <row r="6" ht="21" customHeight="1" spans="1:3">
      <c r="A6" s="199">
        <v>201</v>
      </c>
      <c r="B6" s="200" t="s">
        <v>819</v>
      </c>
      <c r="C6" s="128">
        <v>42639.662564</v>
      </c>
    </row>
    <row r="7" ht="21" customHeight="1" spans="1:3">
      <c r="A7" s="201">
        <v>20101</v>
      </c>
      <c r="B7" s="173" t="s">
        <v>820</v>
      </c>
      <c r="C7" s="128">
        <v>1805.422756</v>
      </c>
    </row>
    <row r="8" ht="21" customHeight="1" spans="1:3">
      <c r="A8" s="202">
        <v>2010101</v>
      </c>
      <c r="B8" s="203" t="s">
        <v>821</v>
      </c>
      <c r="C8" s="128">
        <v>1549.837956</v>
      </c>
    </row>
    <row r="9" ht="21" customHeight="1" spans="1:3">
      <c r="A9" s="202">
        <v>2010104</v>
      </c>
      <c r="B9" s="203" t="s">
        <v>822</v>
      </c>
      <c r="C9" s="128">
        <v>120</v>
      </c>
    </row>
    <row r="10" ht="21" customHeight="1" spans="1:3">
      <c r="A10" s="202">
        <v>2010108</v>
      </c>
      <c r="B10" s="203" t="s">
        <v>823</v>
      </c>
      <c r="C10" s="128">
        <v>80</v>
      </c>
    </row>
    <row r="11" ht="21" customHeight="1" spans="1:3">
      <c r="A11" s="202">
        <v>2010150</v>
      </c>
      <c r="B11" s="203" t="s">
        <v>824</v>
      </c>
      <c r="C11" s="128">
        <v>34.4508</v>
      </c>
    </row>
    <row r="12" ht="21" customHeight="1" spans="1:3">
      <c r="A12" s="202">
        <v>2010199</v>
      </c>
      <c r="B12" s="203" t="s">
        <v>825</v>
      </c>
      <c r="C12" s="128">
        <v>21.134</v>
      </c>
    </row>
    <row r="13" ht="21" customHeight="1" spans="1:3">
      <c r="A13" s="201">
        <v>20102</v>
      </c>
      <c r="B13" s="173" t="s">
        <v>826</v>
      </c>
      <c r="C13" s="128">
        <v>685.3711</v>
      </c>
    </row>
    <row r="14" ht="21" customHeight="1" spans="1:3">
      <c r="A14" s="202">
        <v>2010201</v>
      </c>
      <c r="B14" s="203" t="s">
        <v>821</v>
      </c>
      <c r="C14" s="128">
        <v>650.617174</v>
      </c>
    </row>
    <row r="15" ht="21" customHeight="1" spans="1:3">
      <c r="A15" s="202">
        <v>2010250</v>
      </c>
      <c r="B15" s="203" t="s">
        <v>824</v>
      </c>
      <c r="C15" s="128">
        <v>34.753926</v>
      </c>
    </row>
    <row r="16" ht="21" customHeight="1" spans="1:3">
      <c r="A16" s="201">
        <v>20103</v>
      </c>
      <c r="B16" s="173" t="s">
        <v>827</v>
      </c>
      <c r="C16" s="128">
        <v>7251.130625</v>
      </c>
    </row>
    <row r="17" ht="21" customHeight="1" spans="1:3">
      <c r="A17" s="202">
        <v>2010301</v>
      </c>
      <c r="B17" s="203" t="s">
        <v>821</v>
      </c>
      <c r="C17" s="128">
        <v>2958.154179</v>
      </c>
    </row>
    <row r="18" ht="21" customHeight="1" spans="1:3">
      <c r="A18" s="202">
        <v>2010302</v>
      </c>
      <c r="B18" s="203" t="s">
        <v>828</v>
      </c>
      <c r="C18" s="128">
        <v>380</v>
      </c>
    </row>
    <row r="19" ht="21" customHeight="1" spans="1:3">
      <c r="A19" s="202">
        <v>2010306</v>
      </c>
      <c r="B19" s="203" t="s">
        <v>829</v>
      </c>
      <c r="C19" s="128">
        <v>550.274186</v>
      </c>
    </row>
    <row r="20" ht="21" customHeight="1" spans="1:3">
      <c r="A20" s="202">
        <v>2010308</v>
      </c>
      <c r="B20" s="203" t="s">
        <v>830</v>
      </c>
      <c r="C20" s="128">
        <v>367.114512</v>
      </c>
    </row>
    <row r="21" ht="21" customHeight="1" spans="1:3">
      <c r="A21" s="202">
        <v>2010350</v>
      </c>
      <c r="B21" s="203" t="s">
        <v>824</v>
      </c>
      <c r="C21" s="128">
        <v>611.341374</v>
      </c>
    </row>
    <row r="22" ht="21" customHeight="1" spans="1:3">
      <c r="A22" s="202">
        <v>2010399</v>
      </c>
      <c r="B22" s="203" t="s">
        <v>831</v>
      </c>
      <c r="C22" s="128">
        <v>2384.246374</v>
      </c>
    </row>
    <row r="23" ht="21" customHeight="1" spans="1:3">
      <c r="A23" s="201">
        <v>20104</v>
      </c>
      <c r="B23" s="173" t="s">
        <v>832</v>
      </c>
      <c r="C23" s="128">
        <v>1773.400647</v>
      </c>
    </row>
    <row r="24" ht="21" customHeight="1" spans="1:3">
      <c r="A24" s="202">
        <v>2010401</v>
      </c>
      <c r="B24" s="203" t="s">
        <v>821</v>
      </c>
      <c r="C24" s="128">
        <v>519.835945</v>
      </c>
    </row>
    <row r="25" ht="21" customHeight="1" spans="1:3">
      <c r="A25" s="202">
        <v>2010406</v>
      </c>
      <c r="B25" s="203" t="s">
        <v>833</v>
      </c>
      <c r="C25" s="128">
        <v>8</v>
      </c>
    </row>
    <row r="26" ht="21" customHeight="1" spans="1:3">
      <c r="A26" s="202">
        <v>2010408</v>
      </c>
      <c r="B26" s="203" t="s">
        <v>834</v>
      </c>
      <c r="C26" s="128">
        <v>8</v>
      </c>
    </row>
    <row r="27" ht="21" customHeight="1" spans="1:3">
      <c r="A27" s="202">
        <v>2010450</v>
      </c>
      <c r="B27" s="203" t="s">
        <v>824</v>
      </c>
      <c r="C27" s="128">
        <v>233.564702</v>
      </c>
    </row>
    <row r="28" ht="21" customHeight="1" spans="1:3">
      <c r="A28" s="202">
        <v>2010499</v>
      </c>
      <c r="B28" s="203" t="s">
        <v>835</v>
      </c>
      <c r="C28" s="128">
        <v>1004</v>
      </c>
    </row>
    <row r="29" ht="21" customHeight="1" spans="1:3">
      <c r="A29" s="201">
        <v>20105</v>
      </c>
      <c r="B29" s="173" t="s">
        <v>836</v>
      </c>
      <c r="C29" s="128">
        <v>297.399698</v>
      </c>
    </row>
    <row r="30" ht="21" customHeight="1" spans="1:3">
      <c r="A30" s="202">
        <v>2010501</v>
      </c>
      <c r="B30" s="203" t="s">
        <v>821</v>
      </c>
      <c r="C30" s="128">
        <v>203.726898</v>
      </c>
    </row>
    <row r="31" ht="21" customHeight="1" spans="1:3">
      <c r="A31" s="202">
        <v>2010506</v>
      </c>
      <c r="B31" s="203" t="s">
        <v>837</v>
      </c>
      <c r="C31" s="128">
        <v>20</v>
      </c>
    </row>
    <row r="32" ht="21" customHeight="1" spans="1:3">
      <c r="A32" s="202">
        <v>2010508</v>
      </c>
      <c r="B32" s="203" t="s">
        <v>838</v>
      </c>
      <c r="C32" s="128">
        <v>60</v>
      </c>
    </row>
    <row r="33" ht="21" customHeight="1" spans="1:3">
      <c r="A33" s="202">
        <v>2010550</v>
      </c>
      <c r="B33" s="203" t="s">
        <v>824</v>
      </c>
      <c r="C33" s="128">
        <v>13.6728</v>
      </c>
    </row>
    <row r="34" ht="21" customHeight="1" spans="1:3">
      <c r="A34" s="201">
        <v>20106</v>
      </c>
      <c r="B34" s="173" t="s">
        <v>839</v>
      </c>
      <c r="C34" s="128">
        <v>2511.082384</v>
      </c>
    </row>
    <row r="35" ht="21" customHeight="1" spans="1:3">
      <c r="A35" s="202">
        <v>2010601</v>
      </c>
      <c r="B35" s="203" t="s">
        <v>821</v>
      </c>
      <c r="C35" s="128">
        <v>1255.883472</v>
      </c>
    </row>
    <row r="36" ht="21" customHeight="1" spans="1:3">
      <c r="A36" s="202">
        <v>2010650</v>
      </c>
      <c r="B36" s="203" t="s">
        <v>824</v>
      </c>
      <c r="C36" s="128">
        <v>1225.198912</v>
      </c>
    </row>
    <row r="37" ht="21" customHeight="1" spans="1:3">
      <c r="A37" s="202">
        <v>2010699</v>
      </c>
      <c r="B37" s="203" t="s">
        <v>840</v>
      </c>
      <c r="C37" s="128">
        <v>30</v>
      </c>
    </row>
    <row r="38" ht="21" customHeight="1" spans="1:3">
      <c r="A38" s="201">
        <v>20107</v>
      </c>
      <c r="B38" s="173" t="s">
        <v>841</v>
      </c>
      <c r="C38" s="128">
        <v>1310</v>
      </c>
    </row>
    <row r="39" ht="21" customHeight="1" spans="1:3">
      <c r="A39" s="202">
        <v>2010701</v>
      </c>
      <c r="B39" s="203" t="s">
        <v>821</v>
      </c>
      <c r="C39" s="128">
        <v>1310</v>
      </c>
    </row>
    <row r="40" ht="21" customHeight="1" spans="1:3">
      <c r="A40" s="201">
        <v>20108</v>
      </c>
      <c r="B40" s="173" t="s">
        <v>842</v>
      </c>
      <c r="C40" s="128">
        <v>100</v>
      </c>
    </row>
    <row r="41" ht="21" customHeight="1" spans="1:3">
      <c r="A41" s="202">
        <v>2010804</v>
      </c>
      <c r="B41" s="203" t="s">
        <v>843</v>
      </c>
      <c r="C41" s="128">
        <v>100</v>
      </c>
    </row>
    <row r="42" ht="21" customHeight="1" spans="1:3">
      <c r="A42" s="201">
        <v>20111</v>
      </c>
      <c r="B42" s="173" t="s">
        <v>844</v>
      </c>
      <c r="C42" s="128">
        <v>2275.544494</v>
      </c>
    </row>
    <row r="43" ht="21" customHeight="1" spans="1:3">
      <c r="A43" s="202">
        <v>2011101</v>
      </c>
      <c r="B43" s="203" t="s">
        <v>821</v>
      </c>
      <c r="C43" s="128">
        <v>1888.423554</v>
      </c>
    </row>
    <row r="44" ht="21" customHeight="1" spans="1:3">
      <c r="A44" s="202">
        <v>2011150</v>
      </c>
      <c r="B44" s="203" t="s">
        <v>824</v>
      </c>
      <c r="C44" s="128">
        <v>133.12094</v>
      </c>
    </row>
    <row r="45" ht="21" customHeight="1" spans="1:3">
      <c r="A45" s="202">
        <v>2011199</v>
      </c>
      <c r="B45" s="203" t="s">
        <v>845</v>
      </c>
      <c r="C45" s="128">
        <v>254</v>
      </c>
    </row>
    <row r="46" ht="21" customHeight="1" spans="1:3">
      <c r="A46" s="201">
        <v>20113</v>
      </c>
      <c r="B46" s="173" t="s">
        <v>846</v>
      </c>
      <c r="C46" s="128">
        <v>14740.372708</v>
      </c>
    </row>
    <row r="47" ht="21" customHeight="1" spans="1:3">
      <c r="A47" s="202">
        <v>2011301</v>
      </c>
      <c r="B47" s="203" t="s">
        <v>821</v>
      </c>
      <c r="C47" s="128">
        <v>645.200654</v>
      </c>
    </row>
    <row r="48" ht="21" customHeight="1" spans="1:3">
      <c r="A48" s="202">
        <v>2011308</v>
      </c>
      <c r="B48" s="203" t="s">
        <v>847</v>
      </c>
      <c r="C48" s="128">
        <v>13865</v>
      </c>
    </row>
    <row r="49" ht="21" customHeight="1" spans="1:3">
      <c r="A49" s="202">
        <v>2011350</v>
      </c>
      <c r="B49" s="203" t="s">
        <v>824</v>
      </c>
      <c r="C49" s="128">
        <v>179.172054</v>
      </c>
    </row>
    <row r="50" ht="21" customHeight="1" spans="1:3">
      <c r="A50" s="202">
        <v>2011399</v>
      </c>
      <c r="B50" s="203" t="s">
        <v>848</v>
      </c>
      <c r="C50" s="128">
        <v>51</v>
      </c>
    </row>
    <row r="51" ht="21" customHeight="1" spans="1:3">
      <c r="A51" s="201">
        <v>20126</v>
      </c>
      <c r="B51" s="173" t="s">
        <v>849</v>
      </c>
      <c r="C51" s="128">
        <v>238.458796</v>
      </c>
    </row>
    <row r="52" ht="21" customHeight="1" spans="1:3">
      <c r="A52" s="202">
        <v>2012601</v>
      </c>
      <c r="B52" s="203" t="s">
        <v>821</v>
      </c>
      <c r="C52" s="128">
        <v>185.458796</v>
      </c>
    </row>
    <row r="53" ht="21" customHeight="1" spans="1:3">
      <c r="A53" s="202">
        <v>2012604</v>
      </c>
      <c r="B53" s="203" t="s">
        <v>850</v>
      </c>
      <c r="C53" s="128">
        <v>53</v>
      </c>
    </row>
    <row r="54" ht="21" customHeight="1" spans="1:3">
      <c r="A54" s="201">
        <v>20128</v>
      </c>
      <c r="B54" s="173" t="s">
        <v>851</v>
      </c>
      <c r="C54" s="128">
        <v>116.240878</v>
      </c>
    </row>
    <row r="55" ht="21" customHeight="1" spans="1:3">
      <c r="A55" s="202">
        <v>2012801</v>
      </c>
      <c r="B55" s="203" t="s">
        <v>821</v>
      </c>
      <c r="C55" s="128">
        <v>78.240878</v>
      </c>
    </row>
    <row r="56" ht="21" customHeight="1" spans="1:3">
      <c r="A56" s="202">
        <v>2012899</v>
      </c>
      <c r="B56" s="203" t="s">
        <v>852</v>
      </c>
      <c r="C56" s="128">
        <v>38</v>
      </c>
    </row>
    <row r="57" ht="21" customHeight="1" spans="1:3">
      <c r="A57" s="201">
        <v>20129</v>
      </c>
      <c r="B57" s="173" t="s">
        <v>853</v>
      </c>
      <c r="C57" s="128">
        <v>728.918531</v>
      </c>
    </row>
    <row r="58" ht="21" customHeight="1" spans="1:3">
      <c r="A58" s="202">
        <v>2012901</v>
      </c>
      <c r="B58" s="203" t="s">
        <v>821</v>
      </c>
      <c r="C58" s="128">
        <v>131.062621</v>
      </c>
    </row>
    <row r="59" ht="21" customHeight="1" spans="1:3">
      <c r="A59" s="202">
        <v>2012906</v>
      </c>
      <c r="B59" s="203" t="s">
        <v>854</v>
      </c>
      <c r="C59" s="128">
        <v>120</v>
      </c>
    </row>
    <row r="60" ht="21" customHeight="1" spans="1:3">
      <c r="A60" s="202">
        <v>2012950</v>
      </c>
      <c r="B60" s="203" t="s">
        <v>824</v>
      </c>
      <c r="C60" s="128">
        <v>108.74919</v>
      </c>
    </row>
    <row r="61" ht="21" customHeight="1" spans="1:3">
      <c r="A61" s="202">
        <v>2012999</v>
      </c>
      <c r="B61" s="203" t="s">
        <v>855</v>
      </c>
      <c r="C61" s="128">
        <v>369.10672</v>
      </c>
    </row>
    <row r="62" ht="21" customHeight="1" spans="1:3">
      <c r="A62" s="201">
        <v>20131</v>
      </c>
      <c r="B62" s="173" t="s">
        <v>856</v>
      </c>
      <c r="C62" s="128">
        <v>1205.867308</v>
      </c>
    </row>
    <row r="63" ht="21" customHeight="1" spans="1:3">
      <c r="A63" s="202">
        <v>2013101</v>
      </c>
      <c r="B63" s="203" t="s">
        <v>821</v>
      </c>
      <c r="C63" s="128">
        <v>497.570208</v>
      </c>
    </row>
    <row r="64" ht="21" customHeight="1" spans="1:3">
      <c r="A64" s="202">
        <v>2013150</v>
      </c>
      <c r="B64" s="203" t="s">
        <v>824</v>
      </c>
      <c r="C64" s="128">
        <v>469.4123</v>
      </c>
    </row>
    <row r="65" ht="21" customHeight="1" spans="1:3">
      <c r="A65" s="202">
        <v>2013199</v>
      </c>
      <c r="B65" s="203" t="s">
        <v>857</v>
      </c>
      <c r="C65" s="128">
        <v>238.8848</v>
      </c>
    </row>
    <row r="66" ht="21" customHeight="1" spans="1:3">
      <c r="A66" s="201">
        <v>20132</v>
      </c>
      <c r="B66" s="173" t="s">
        <v>858</v>
      </c>
      <c r="C66" s="128">
        <v>712.34791</v>
      </c>
    </row>
    <row r="67" ht="21" customHeight="1" spans="1:3">
      <c r="A67" s="202">
        <v>2013201</v>
      </c>
      <c r="B67" s="203" t="s">
        <v>821</v>
      </c>
      <c r="C67" s="128">
        <v>529.79991</v>
      </c>
    </row>
    <row r="68" ht="21" customHeight="1" spans="1:3">
      <c r="A68" s="202">
        <v>2013204</v>
      </c>
      <c r="B68" s="203" t="s">
        <v>859</v>
      </c>
      <c r="C68" s="128">
        <v>20</v>
      </c>
    </row>
    <row r="69" ht="21" customHeight="1" spans="1:3">
      <c r="A69" s="202">
        <v>2013250</v>
      </c>
      <c r="B69" s="203" t="s">
        <v>824</v>
      </c>
      <c r="C69" s="128">
        <v>55.098</v>
      </c>
    </row>
    <row r="70" ht="21" customHeight="1" spans="1:3">
      <c r="A70" s="202">
        <v>2013299</v>
      </c>
      <c r="B70" s="203" t="s">
        <v>860</v>
      </c>
      <c r="C70" s="128">
        <v>107.45</v>
      </c>
    </row>
    <row r="71" ht="21" customHeight="1" spans="1:3">
      <c r="A71" s="201">
        <v>20133</v>
      </c>
      <c r="B71" s="173" t="s">
        <v>861</v>
      </c>
      <c r="C71" s="128">
        <v>1474.206141</v>
      </c>
    </row>
    <row r="72" ht="21" customHeight="1" spans="1:3">
      <c r="A72" s="202">
        <v>2013301</v>
      </c>
      <c r="B72" s="203" t="s">
        <v>821</v>
      </c>
      <c r="C72" s="128">
        <v>227.887341</v>
      </c>
    </row>
    <row r="73" ht="21" customHeight="1" spans="1:3">
      <c r="A73" s="202">
        <v>2013350</v>
      </c>
      <c r="B73" s="203" t="s">
        <v>824</v>
      </c>
      <c r="C73" s="128">
        <v>179.7888</v>
      </c>
    </row>
    <row r="74" ht="21" customHeight="1" spans="1:3">
      <c r="A74" s="202">
        <v>2013399</v>
      </c>
      <c r="B74" s="203" t="s">
        <v>862</v>
      </c>
      <c r="C74" s="128">
        <v>1066.53</v>
      </c>
    </row>
    <row r="75" ht="21" customHeight="1" spans="1:3">
      <c r="A75" s="201">
        <v>20134</v>
      </c>
      <c r="B75" s="173" t="s">
        <v>863</v>
      </c>
      <c r="C75" s="128">
        <v>375.276531</v>
      </c>
    </row>
    <row r="76" ht="21" customHeight="1" spans="1:3">
      <c r="A76" s="202">
        <v>2013401</v>
      </c>
      <c r="B76" s="203" t="s">
        <v>821</v>
      </c>
      <c r="C76" s="128">
        <v>203.276531</v>
      </c>
    </row>
    <row r="77" ht="21" customHeight="1" spans="1:3">
      <c r="A77" s="202">
        <v>2013499</v>
      </c>
      <c r="B77" s="203" t="s">
        <v>864</v>
      </c>
      <c r="C77" s="128">
        <v>172</v>
      </c>
    </row>
    <row r="78" ht="21" customHeight="1" spans="1:3">
      <c r="A78" s="201">
        <v>20136</v>
      </c>
      <c r="B78" s="173" t="s">
        <v>865</v>
      </c>
      <c r="C78" s="128">
        <v>598.870251</v>
      </c>
    </row>
    <row r="79" ht="21" customHeight="1" spans="1:3">
      <c r="A79" s="202">
        <v>2013601</v>
      </c>
      <c r="B79" s="203" t="s">
        <v>821</v>
      </c>
      <c r="C79" s="128">
        <v>118.120251</v>
      </c>
    </row>
    <row r="80" ht="21" customHeight="1" spans="1:3">
      <c r="A80" s="202">
        <v>2013699</v>
      </c>
      <c r="B80" s="203" t="s">
        <v>865</v>
      </c>
      <c r="C80" s="128">
        <v>480.75</v>
      </c>
    </row>
    <row r="81" ht="21" customHeight="1" spans="1:3">
      <c r="A81" s="201">
        <v>20138</v>
      </c>
      <c r="B81" s="173" t="s">
        <v>866</v>
      </c>
      <c r="C81" s="128">
        <v>3494.285636</v>
      </c>
    </row>
    <row r="82" ht="21" customHeight="1" spans="1:3">
      <c r="A82" s="202">
        <v>2013801</v>
      </c>
      <c r="B82" s="203" t="s">
        <v>821</v>
      </c>
      <c r="C82" s="128">
        <v>3290.068478</v>
      </c>
    </row>
    <row r="83" ht="21" customHeight="1" spans="1:3">
      <c r="A83" s="202">
        <v>2013802</v>
      </c>
      <c r="B83" s="203" t="s">
        <v>828</v>
      </c>
      <c r="C83" s="128">
        <v>3</v>
      </c>
    </row>
    <row r="84" ht="21" customHeight="1" spans="1:3">
      <c r="A84" s="202">
        <v>2013812</v>
      </c>
      <c r="B84" s="203" t="s">
        <v>867</v>
      </c>
      <c r="C84" s="128">
        <v>23</v>
      </c>
    </row>
    <row r="85" ht="21" customHeight="1" spans="1:3">
      <c r="A85" s="202">
        <v>2013814</v>
      </c>
      <c r="B85" s="203" t="s">
        <v>868</v>
      </c>
      <c r="C85" s="128">
        <v>0</v>
      </c>
    </row>
    <row r="86" ht="21" customHeight="1" spans="1:3">
      <c r="A86" s="202">
        <v>2013815</v>
      </c>
      <c r="B86" s="203" t="s">
        <v>869</v>
      </c>
      <c r="C86" s="128">
        <v>4</v>
      </c>
    </row>
    <row r="87" ht="21" customHeight="1" spans="1:3">
      <c r="A87" s="202">
        <v>2013816</v>
      </c>
      <c r="B87" s="203" t="s">
        <v>870</v>
      </c>
      <c r="C87" s="128">
        <v>60</v>
      </c>
    </row>
    <row r="88" ht="21" customHeight="1" spans="1:3">
      <c r="A88" s="202">
        <v>2013850</v>
      </c>
      <c r="B88" s="203" t="s">
        <v>824</v>
      </c>
      <c r="C88" s="128">
        <v>12.217158</v>
      </c>
    </row>
    <row r="89" ht="21" customHeight="1" spans="1:3">
      <c r="A89" s="202">
        <v>2013899</v>
      </c>
      <c r="B89" s="203" t="s">
        <v>871</v>
      </c>
      <c r="C89" s="128">
        <v>102</v>
      </c>
    </row>
    <row r="90" ht="21" customHeight="1" spans="1:3">
      <c r="A90" s="201">
        <v>20199</v>
      </c>
      <c r="B90" s="173" t="s">
        <v>872</v>
      </c>
      <c r="C90" s="128">
        <v>945.46617</v>
      </c>
    </row>
    <row r="91" ht="21" customHeight="1" spans="1:3">
      <c r="A91" s="202">
        <v>2019999</v>
      </c>
      <c r="B91" s="203" t="s">
        <v>872</v>
      </c>
      <c r="C91" s="128">
        <v>945.46617</v>
      </c>
    </row>
    <row r="92" ht="21" customHeight="1" spans="1:3">
      <c r="A92" s="199">
        <v>203</v>
      </c>
      <c r="B92" s="200" t="s">
        <v>873</v>
      </c>
      <c r="C92" s="128">
        <v>280.395796</v>
      </c>
    </row>
    <row r="93" ht="21" customHeight="1" spans="1:3">
      <c r="A93" s="201">
        <v>20306</v>
      </c>
      <c r="B93" s="173" t="s">
        <v>874</v>
      </c>
      <c r="C93" s="128">
        <v>2</v>
      </c>
    </row>
    <row r="94" ht="21" customHeight="1" spans="1:3">
      <c r="A94" s="202">
        <v>2030607</v>
      </c>
      <c r="B94" s="203" t="s">
        <v>875</v>
      </c>
      <c r="C94" s="128">
        <v>2</v>
      </c>
    </row>
    <row r="95" ht="21" customHeight="1" spans="1:3">
      <c r="A95" s="201">
        <v>20399</v>
      </c>
      <c r="B95" s="173" t="s">
        <v>876</v>
      </c>
      <c r="C95" s="128">
        <v>278.395796</v>
      </c>
    </row>
    <row r="96" ht="21" customHeight="1" spans="1:3">
      <c r="A96" s="202">
        <v>2039999</v>
      </c>
      <c r="B96" s="203" t="s">
        <v>876</v>
      </c>
      <c r="C96" s="128">
        <v>278.395796</v>
      </c>
    </row>
    <row r="97" ht="21" customHeight="1" spans="1:3">
      <c r="A97" s="199">
        <v>204</v>
      </c>
      <c r="B97" s="200" t="s">
        <v>877</v>
      </c>
      <c r="C97" s="128">
        <v>17842.528777</v>
      </c>
    </row>
    <row r="98" ht="21" customHeight="1" spans="1:3">
      <c r="A98" s="201">
        <v>20402</v>
      </c>
      <c r="B98" s="173" t="s">
        <v>878</v>
      </c>
      <c r="C98" s="128">
        <v>15435.205849</v>
      </c>
    </row>
    <row r="99" ht="21" customHeight="1" spans="1:3">
      <c r="A99" s="202">
        <v>2040201</v>
      </c>
      <c r="B99" s="203" t="s">
        <v>821</v>
      </c>
      <c r="C99" s="128">
        <v>10008.605849</v>
      </c>
    </row>
    <row r="100" ht="21" customHeight="1" spans="1:3">
      <c r="A100" s="202">
        <v>2040220</v>
      </c>
      <c r="B100" s="203" t="s">
        <v>879</v>
      </c>
      <c r="C100" s="128">
        <v>5426.6</v>
      </c>
    </row>
    <row r="101" ht="21" customHeight="1" spans="1:3">
      <c r="A101" s="201">
        <v>20406</v>
      </c>
      <c r="B101" s="173" t="s">
        <v>880</v>
      </c>
      <c r="C101" s="128">
        <v>1935.218926</v>
      </c>
    </row>
    <row r="102" ht="21" customHeight="1" spans="1:3">
      <c r="A102" s="202">
        <v>2040601</v>
      </c>
      <c r="B102" s="203" t="s">
        <v>821</v>
      </c>
      <c r="C102" s="128">
        <v>1702.331754</v>
      </c>
    </row>
    <row r="103" ht="21" customHeight="1" spans="1:3">
      <c r="A103" s="202">
        <v>2040610</v>
      </c>
      <c r="B103" s="203" t="s">
        <v>881</v>
      </c>
      <c r="C103" s="128">
        <v>120</v>
      </c>
    </row>
    <row r="104" ht="21" customHeight="1" spans="1:3">
      <c r="A104" s="202">
        <v>2040650</v>
      </c>
      <c r="B104" s="203" t="s">
        <v>824</v>
      </c>
      <c r="C104" s="128">
        <v>112.887172</v>
      </c>
    </row>
    <row r="105" ht="21" customHeight="1" spans="1:3">
      <c r="A105" s="201">
        <v>20499</v>
      </c>
      <c r="B105" s="173" t="s">
        <v>882</v>
      </c>
      <c r="C105" s="128">
        <v>472.104002</v>
      </c>
    </row>
    <row r="106" ht="21" customHeight="1" spans="1:3">
      <c r="A106" s="202">
        <v>2049999</v>
      </c>
      <c r="B106" s="203" t="s">
        <v>882</v>
      </c>
      <c r="C106" s="128">
        <v>472.104002</v>
      </c>
    </row>
    <row r="107" ht="21" customHeight="1" spans="1:3">
      <c r="A107" s="199">
        <v>205</v>
      </c>
      <c r="B107" s="200" t="s">
        <v>883</v>
      </c>
      <c r="C107" s="128">
        <v>102518.634639</v>
      </c>
    </row>
    <row r="108" ht="21" customHeight="1" spans="1:3">
      <c r="A108" s="201">
        <v>20501</v>
      </c>
      <c r="B108" s="173" t="s">
        <v>884</v>
      </c>
      <c r="C108" s="128">
        <v>639.882102</v>
      </c>
    </row>
    <row r="109" ht="21" customHeight="1" spans="1:3">
      <c r="A109" s="202">
        <v>2050101</v>
      </c>
      <c r="B109" s="203" t="s">
        <v>821</v>
      </c>
      <c r="C109" s="128">
        <v>243.506</v>
      </c>
    </row>
    <row r="110" ht="21" customHeight="1" spans="1:3">
      <c r="A110" s="202">
        <v>2050199</v>
      </c>
      <c r="B110" s="203" t="s">
        <v>885</v>
      </c>
      <c r="C110" s="128">
        <v>396.376102</v>
      </c>
    </row>
    <row r="111" ht="21" customHeight="1" spans="1:3">
      <c r="A111" s="201">
        <v>20502</v>
      </c>
      <c r="B111" s="173" t="s">
        <v>886</v>
      </c>
      <c r="C111" s="128">
        <v>94921.232491</v>
      </c>
    </row>
    <row r="112" ht="21" customHeight="1" spans="1:3">
      <c r="A112" s="202">
        <v>2050201</v>
      </c>
      <c r="B112" s="203" t="s">
        <v>887</v>
      </c>
      <c r="C112" s="204">
        <v>3677.450756</v>
      </c>
    </row>
    <row r="113" ht="21" customHeight="1" spans="1:3">
      <c r="A113" s="202">
        <v>2050202</v>
      </c>
      <c r="B113" s="203" t="s">
        <v>888</v>
      </c>
      <c r="C113" s="204">
        <v>36184.900445</v>
      </c>
    </row>
    <row r="114" ht="21" customHeight="1" spans="1:3">
      <c r="A114" s="202">
        <v>2050203</v>
      </c>
      <c r="B114" s="203" t="s">
        <v>889</v>
      </c>
      <c r="C114" s="204">
        <v>40763.591466</v>
      </c>
    </row>
    <row r="115" ht="21" customHeight="1" spans="1:3">
      <c r="A115" s="202">
        <v>2050204</v>
      </c>
      <c r="B115" s="203" t="s">
        <v>890</v>
      </c>
      <c r="C115" s="204">
        <v>14295.289824</v>
      </c>
    </row>
    <row r="116" ht="21" customHeight="1" spans="1:3">
      <c r="A116" s="201">
        <v>20503</v>
      </c>
      <c r="B116" s="173" t="s">
        <v>891</v>
      </c>
      <c r="C116" s="204">
        <v>4633.69069</v>
      </c>
    </row>
    <row r="117" ht="21" customHeight="1" spans="1:3">
      <c r="A117" s="202">
        <v>2050302</v>
      </c>
      <c r="B117" s="203" t="s">
        <v>892</v>
      </c>
      <c r="C117" s="204">
        <v>4633.69069</v>
      </c>
    </row>
    <row r="118" ht="21" customHeight="1" spans="1:3">
      <c r="A118" s="201">
        <v>20507</v>
      </c>
      <c r="B118" s="173" t="s">
        <v>893</v>
      </c>
      <c r="C118" s="204">
        <v>322.052186</v>
      </c>
    </row>
    <row r="119" ht="21" customHeight="1" spans="1:3">
      <c r="A119" s="202">
        <v>2050701</v>
      </c>
      <c r="B119" s="203" t="s">
        <v>894</v>
      </c>
      <c r="C119" s="204">
        <v>322.052186</v>
      </c>
    </row>
    <row r="120" ht="21" customHeight="1" spans="1:3">
      <c r="A120" s="201">
        <v>20508</v>
      </c>
      <c r="B120" s="173" t="s">
        <v>895</v>
      </c>
      <c r="C120" s="204">
        <v>1243.77717</v>
      </c>
    </row>
    <row r="121" ht="21" customHeight="1" spans="1:3">
      <c r="A121" s="202">
        <v>2050801</v>
      </c>
      <c r="B121" s="203" t="s">
        <v>896</v>
      </c>
      <c r="C121" s="204">
        <v>870.29293</v>
      </c>
    </row>
    <row r="122" ht="21" customHeight="1" spans="1:3">
      <c r="A122" s="202">
        <v>2050802</v>
      </c>
      <c r="B122" s="203" t="s">
        <v>897</v>
      </c>
      <c r="C122" s="204">
        <v>373.48424</v>
      </c>
    </row>
    <row r="123" ht="21" customHeight="1" spans="1:3">
      <c r="A123" s="201">
        <v>20599</v>
      </c>
      <c r="B123" s="173" t="s">
        <v>898</v>
      </c>
      <c r="C123" s="204">
        <v>758</v>
      </c>
    </row>
    <row r="124" ht="21" customHeight="1" spans="1:3">
      <c r="A124" s="202">
        <v>2059999</v>
      </c>
      <c r="B124" s="203" t="s">
        <v>898</v>
      </c>
      <c r="C124" s="204">
        <v>758</v>
      </c>
    </row>
    <row r="125" ht="21" customHeight="1" spans="1:3">
      <c r="A125" s="199">
        <v>206</v>
      </c>
      <c r="B125" s="200" t="s">
        <v>899</v>
      </c>
      <c r="C125" s="204">
        <v>1694.384956</v>
      </c>
    </row>
    <row r="126" ht="21" customHeight="1" spans="1:3">
      <c r="A126" s="201">
        <v>20601</v>
      </c>
      <c r="B126" s="173" t="s">
        <v>900</v>
      </c>
      <c r="C126" s="204">
        <v>91.112008</v>
      </c>
    </row>
    <row r="127" ht="21" customHeight="1" spans="1:3">
      <c r="A127" s="202">
        <v>2060101</v>
      </c>
      <c r="B127" s="203" t="s">
        <v>821</v>
      </c>
      <c r="C127" s="204">
        <v>91.112008</v>
      </c>
    </row>
    <row r="128" ht="21" customHeight="1" spans="1:3">
      <c r="A128" s="201">
        <v>20604</v>
      </c>
      <c r="B128" s="173" t="s">
        <v>901</v>
      </c>
      <c r="C128" s="204">
        <v>131</v>
      </c>
    </row>
    <row r="129" ht="21" customHeight="1" spans="1:3">
      <c r="A129" s="202">
        <v>2060404</v>
      </c>
      <c r="B129" s="203" t="s">
        <v>902</v>
      </c>
      <c r="C129" s="204">
        <v>75</v>
      </c>
    </row>
    <row r="130" ht="21" customHeight="1" spans="1:3">
      <c r="A130" s="202">
        <v>2060499</v>
      </c>
      <c r="B130" s="203" t="s">
        <v>903</v>
      </c>
      <c r="C130" s="204">
        <v>56</v>
      </c>
    </row>
    <row r="131" ht="21" customHeight="1" spans="1:3">
      <c r="A131" s="201">
        <v>20607</v>
      </c>
      <c r="B131" s="173" t="s">
        <v>904</v>
      </c>
      <c r="C131" s="204">
        <v>157.272948</v>
      </c>
    </row>
    <row r="132" ht="21" customHeight="1" spans="1:3">
      <c r="A132" s="202">
        <v>2060701</v>
      </c>
      <c r="B132" s="203" t="s">
        <v>905</v>
      </c>
      <c r="C132" s="204">
        <v>86.672366</v>
      </c>
    </row>
    <row r="133" ht="21" customHeight="1" spans="1:3">
      <c r="A133" s="202">
        <v>2060702</v>
      </c>
      <c r="B133" s="203" t="s">
        <v>906</v>
      </c>
      <c r="C133" s="204">
        <v>36</v>
      </c>
    </row>
    <row r="134" ht="21" customHeight="1" spans="1:3">
      <c r="A134" s="202">
        <v>2060703</v>
      </c>
      <c r="B134" s="203" t="s">
        <v>907</v>
      </c>
      <c r="C134" s="204">
        <v>27.600582</v>
      </c>
    </row>
    <row r="135" ht="21" customHeight="1" spans="1:3">
      <c r="A135" s="202">
        <v>2060799</v>
      </c>
      <c r="B135" s="203" t="s">
        <v>908</v>
      </c>
      <c r="C135" s="204">
        <v>7</v>
      </c>
    </row>
    <row r="136" ht="21" customHeight="1" spans="1:3">
      <c r="A136" s="201">
        <v>20699</v>
      </c>
      <c r="B136" s="173" t="s">
        <v>909</v>
      </c>
      <c r="C136" s="204">
        <v>1315</v>
      </c>
    </row>
    <row r="137" ht="21" customHeight="1" spans="1:3">
      <c r="A137" s="202">
        <v>2069901</v>
      </c>
      <c r="B137" s="203" t="s">
        <v>910</v>
      </c>
      <c r="C137" s="204">
        <v>1300</v>
      </c>
    </row>
    <row r="138" ht="21" customHeight="1" spans="1:3">
      <c r="A138" s="202">
        <v>2069999</v>
      </c>
      <c r="B138" s="203" t="s">
        <v>909</v>
      </c>
      <c r="C138" s="204">
        <v>15</v>
      </c>
    </row>
    <row r="139" ht="21" customHeight="1" spans="1:3">
      <c r="A139" s="199">
        <v>207</v>
      </c>
      <c r="B139" s="200" t="s">
        <v>911</v>
      </c>
      <c r="C139" s="204">
        <v>5452.486299</v>
      </c>
    </row>
    <row r="140" ht="21" customHeight="1" spans="1:3">
      <c r="A140" s="201">
        <v>20701</v>
      </c>
      <c r="B140" s="173" t="s">
        <v>912</v>
      </c>
      <c r="C140" s="204">
        <v>2246.947099</v>
      </c>
    </row>
    <row r="141" ht="21" customHeight="1" spans="1:3">
      <c r="A141" s="202">
        <v>2070101</v>
      </c>
      <c r="B141" s="203" t="s">
        <v>821</v>
      </c>
      <c r="C141" s="204">
        <v>344.676412</v>
      </c>
    </row>
    <row r="142" ht="21" customHeight="1" spans="1:3">
      <c r="A142" s="202">
        <v>2070104</v>
      </c>
      <c r="B142" s="203" t="s">
        <v>913</v>
      </c>
      <c r="C142" s="204">
        <v>106.84181</v>
      </c>
    </row>
    <row r="143" ht="21" customHeight="1" spans="1:3">
      <c r="A143" s="202">
        <v>2070108</v>
      </c>
      <c r="B143" s="203" t="s">
        <v>914</v>
      </c>
      <c r="C143" s="204">
        <v>240</v>
      </c>
    </row>
    <row r="144" ht="21" customHeight="1" spans="1:3">
      <c r="A144" s="202">
        <v>2070109</v>
      </c>
      <c r="B144" s="203" t="s">
        <v>915</v>
      </c>
      <c r="C144" s="204">
        <v>329.139586</v>
      </c>
    </row>
    <row r="145" ht="21" customHeight="1" spans="1:3">
      <c r="A145" s="202">
        <v>2070111</v>
      </c>
      <c r="B145" s="203" t="s">
        <v>916</v>
      </c>
      <c r="C145" s="204">
        <v>99.545112</v>
      </c>
    </row>
    <row r="146" ht="21" customHeight="1" spans="1:3">
      <c r="A146" s="202">
        <v>2070112</v>
      </c>
      <c r="B146" s="203" t="s">
        <v>917</v>
      </c>
      <c r="C146" s="204">
        <v>214.788769</v>
      </c>
    </row>
    <row r="147" ht="21" customHeight="1" spans="1:3">
      <c r="A147" s="202">
        <v>2070113</v>
      </c>
      <c r="B147" s="203" t="s">
        <v>918</v>
      </c>
      <c r="C147" s="204">
        <v>180</v>
      </c>
    </row>
    <row r="148" ht="21" customHeight="1" spans="1:3">
      <c r="A148" s="202">
        <v>2070199</v>
      </c>
      <c r="B148" s="203" t="s">
        <v>919</v>
      </c>
      <c r="C148" s="204">
        <v>731.95541</v>
      </c>
    </row>
    <row r="149" ht="21" customHeight="1" spans="1:3">
      <c r="A149" s="201">
        <v>20702</v>
      </c>
      <c r="B149" s="173" t="s">
        <v>920</v>
      </c>
      <c r="C149" s="204">
        <v>536.199976</v>
      </c>
    </row>
    <row r="150" ht="21" customHeight="1" spans="1:3">
      <c r="A150" s="202">
        <v>2070204</v>
      </c>
      <c r="B150" s="203" t="s">
        <v>921</v>
      </c>
      <c r="C150" s="204">
        <v>536.199976</v>
      </c>
    </row>
    <row r="151" ht="21" customHeight="1" spans="1:3">
      <c r="A151" s="201">
        <v>20703</v>
      </c>
      <c r="B151" s="173" t="s">
        <v>922</v>
      </c>
      <c r="C151" s="204">
        <v>277.226754</v>
      </c>
    </row>
    <row r="152" ht="21" customHeight="1" spans="1:3">
      <c r="A152" s="202">
        <v>2070307</v>
      </c>
      <c r="B152" s="203" t="s">
        <v>923</v>
      </c>
      <c r="C152" s="204">
        <v>152</v>
      </c>
    </row>
    <row r="153" ht="21" customHeight="1" spans="1:3">
      <c r="A153" s="202">
        <v>2070308</v>
      </c>
      <c r="B153" s="203" t="s">
        <v>924</v>
      </c>
      <c r="C153" s="204">
        <v>92.226754</v>
      </c>
    </row>
    <row r="154" ht="21" customHeight="1" spans="1:3">
      <c r="A154" s="202">
        <v>2070399</v>
      </c>
      <c r="B154" s="203" t="s">
        <v>925</v>
      </c>
      <c r="C154" s="204">
        <v>33</v>
      </c>
    </row>
    <row r="155" ht="21" customHeight="1" spans="1:3">
      <c r="A155" s="201">
        <v>20706</v>
      </c>
      <c r="B155" s="173" t="s">
        <v>926</v>
      </c>
      <c r="C155" s="204">
        <v>1506.01807</v>
      </c>
    </row>
    <row r="156" ht="21" customHeight="1" spans="1:3">
      <c r="A156" s="202">
        <v>2070604</v>
      </c>
      <c r="B156" s="203" t="s">
        <v>927</v>
      </c>
      <c r="C156" s="204">
        <v>1412.01807</v>
      </c>
    </row>
    <row r="157" ht="21" customHeight="1" spans="1:3">
      <c r="A157" s="202">
        <v>2070605</v>
      </c>
      <c r="B157" s="203" t="s">
        <v>928</v>
      </c>
      <c r="C157" s="204">
        <v>43</v>
      </c>
    </row>
    <row r="158" ht="21" customHeight="1" spans="1:3">
      <c r="A158" s="202">
        <v>2070607</v>
      </c>
      <c r="B158" s="203" t="s">
        <v>929</v>
      </c>
      <c r="C158" s="204">
        <v>51</v>
      </c>
    </row>
    <row r="159" ht="21" customHeight="1" spans="1:3">
      <c r="A159" s="201">
        <v>20708</v>
      </c>
      <c r="B159" s="173" t="s">
        <v>930</v>
      </c>
      <c r="C159" s="204">
        <v>814</v>
      </c>
    </row>
    <row r="160" ht="21" customHeight="1" spans="1:3">
      <c r="A160" s="202">
        <v>2070807</v>
      </c>
      <c r="B160" s="203" t="s">
        <v>931</v>
      </c>
      <c r="C160" s="204">
        <v>40</v>
      </c>
    </row>
    <row r="161" ht="21" customHeight="1" spans="1:3">
      <c r="A161" s="202">
        <v>2070808</v>
      </c>
      <c r="B161" s="203" t="s">
        <v>932</v>
      </c>
      <c r="C161" s="204">
        <v>310</v>
      </c>
    </row>
    <row r="162" ht="21" customHeight="1" spans="1:3">
      <c r="A162" s="202">
        <v>2070899</v>
      </c>
      <c r="B162" s="203" t="s">
        <v>933</v>
      </c>
      <c r="C162" s="204">
        <v>464</v>
      </c>
    </row>
    <row r="163" ht="21" customHeight="1" spans="1:3">
      <c r="A163" s="201">
        <v>20799</v>
      </c>
      <c r="B163" s="173" t="s">
        <v>934</v>
      </c>
      <c r="C163" s="204">
        <v>72.0944</v>
      </c>
    </row>
    <row r="164" ht="21" customHeight="1" spans="1:3">
      <c r="A164" s="202">
        <v>2079902</v>
      </c>
      <c r="B164" s="203" t="s">
        <v>935</v>
      </c>
      <c r="C164" s="204">
        <v>50</v>
      </c>
    </row>
    <row r="165" ht="21" customHeight="1" spans="1:3">
      <c r="A165" s="202">
        <v>2079999</v>
      </c>
      <c r="B165" s="203" t="s">
        <v>934</v>
      </c>
      <c r="C165" s="204">
        <v>22.0944</v>
      </c>
    </row>
    <row r="166" ht="21" customHeight="1" spans="1:3">
      <c r="A166" s="199">
        <v>208</v>
      </c>
      <c r="B166" s="200" t="s">
        <v>936</v>
      </c>
      <c r="C166" s="204">
        <v>82250.818014</v>
      </c>
    </row>
    <row r="167" ht="21" customHeight="1" spans="1:3">
      <c r="A167" s="201">
        <v>20801</v>
      </c>
      <c r="B167" s="173" t="s">
        <v>937</v>
      </c>
      <c r="C167" s="204">
        <v>2919.186464</v>
      </c>
    </row>
    <row r="168" ht="21" customHeight="1" spans="1:3">
      <c r="A168" s="202">
        <v>2080101</v>
      </c>
      <c r="B168" s="203" t="s">
        <v>821</v>
      </c>
      <c r="C168" s="204">
        <v>1280.517628</v>
      </c>
    </row>
    <row r="169" ht="21" customHeight="1" spans="1:3">
      <c r="A169" s="202">
        <v>2080104</v>
      </c>
      <c r="B169" s="203" t="s">
        <v>938</v>
      </c>
      <c r="C169" s="204">
        <v>36.27</v>
      </c>
    </row>
    <row r="170" ht="21" customHeight="1" spans="1:3">
      <c r="A170" s="202">
        <v>2080105</v>
      </c>
      <c r="B170" s="203" t="s">
        <v>939</v>
      </c>
      <c r="C170" s="204">
        <v>61.2</v>
      </c>
    </row>
    <row r="171" ht="21" customHeight="1" spans="1:3">
      <c r="A171" s="202">
        <v>2080108</v>
      </c>
      <c r="B171" s="203" t="s">
        <v>940</v>
      </c>
      <c r="C171" s="204">
        <v>70</v>
      </c>
    </row>
    <row r="172" ht="21" customHeight="1" spans="1:3">
      <c r="A172" s="202">
        <v>2080109</v>
      </c>
      <c r="B172" s="203" t="s">
        <v>941</v>
      </c>
      <c r="C172" s="204">
        <v>968.144</v>
      </c>
    </row>
    <row r="173" ht="21" customHeight="1" spans="1:3">
      <c r="A173" s="202">
        <v>2080112</v>
      </c>
      <c r="B173" s="203" t="s">
        <v>942</v>
      </c>
      <c r="C173" s="204">
        <v>28.95</v>
      </c>
    </row>
    <row r="174" ht="21" customHeight="1" spans="1:3">
      <c r="A174" s="202">
        <v>2080150</v>
      </c>
      <c r="B174" s="203" t="s">
        <v>824</v>
      </c>
      <c r="C174" s="204">
        <v>48.512886</v>
      </c>
    </row>
    <row r="175" ht="21" customHeight="1" spans="1:3">
      <c r="A175" s="202">
        <v>2080199</v>
      </c>
      <c r="B175" s="203" t="s">
        <v>943</v>
      </c>
      <c r="C175" s="204">
        <v>425.59195</v>
      </c>
    </row>
    <row r="176" ht="21" customHeight="1" spans="1:3">
      <c r="A176" s="201">
        <v>20802</v>
      </c>
      <c r="B176" s="173" t="s">
        <v>944</v>
      </c>
      <c r="C176" s="204">
        <v>2838.061159</v>
      </c>
    </row>
    <row r="177" ht="21" customHeight="1" spans="1:3">
      <c r="A177" s="202">
        <v>2080201</v>
      </c>
      <c r="B177" s="203" t="s">
        <v>821</v>
      </c>
      <c r="C177" s="204">
        <v>419.958259</v>
      </c>
    </row>
    <row r="178" ht="21" customHeight="1" spans="1:3">
      <c r="A178" s="202">
        <v>2080208</v>
      </c>
      <c r="B178" s="203" t="s">
        <v>945</v>
      </c>
      <c r="C178" s="204">
        <v>2363.1029</v>
      </c>
    </row>
    <row r="179" ht="21" customHeight="1" spans="1:3">
      <c r="A179" s="202">
        <v>2080299</v>
      </c>
      <c r="B179" s="203" t="s">
        <v>946</v>
      </c>
      <c r="C179" s="204">
        <v>55</v>
      </c>
    </row>
    <row r="180" ht="21" customHeight="1" spans="1:3">
      <c r="A180" s="201">
        <v>20805</v>
      </c>
      <c r="B180" s="173" t="s">
        <v>947</v>
      </c>
      <c r="C180" s="204">
        <v>40169.772603</v>
      </c>
    </row>
    <row r="181" ht="21" customHeight="1" spans="1:3">
      <c r="A181" s="202">
        <v>2080501</v>
      </c>
      <c r="B181" s="203" t="s">
        <v>948</v>
      </c>
      <c r="C181" s="204">
        <v>669.24508</v>
      </c>
    </row>
    <row r="182" ht="21" customHeight="1" spans="1:3">
      <c r="A182" s="202">
        <v>2080502</v>
      </c>
      <c r="B182" s="203" t="s">
        <v>949</v>
      </c>
      <c r="C182" s="204">
        <v>1836.07691</v>
      </c>
    </row>
    <row r="183" ht="21" customHeight="1" spans="1:3">
      <c r="A183" s="202">
        <v>2080505</v>
      </c>
      <c r="B183" s="203" t="s">
        <v>950</v>
      </c>
      <c r="C183" s="204">
        <v>12405.429631</v>
      </c>
    </row>
    <row r="184" ht="21" customHeight="1" spans="1:3">
      <c r="A184" s="202">
        <v>2080506</v>
      </c>
      <c r="B184" s="203" t="s">
        <v>951</v>
      </c>
      <c r="C184" s="204">
        <v>15197.637291</v>
      </c>
    </row>
    <row r="185" ht="21" customHeight="1" spans="1:3">
      <c r="A185" s="202">
        <v>2080599</v>
      </c>
      <c r="B185" s="203" t="s">
        <v>952</v>
      </c>
      <c r="C185" s="204">
        <v>10061.383691</v>
      </c>
    </row>
    <row r="186" ht="21" customHeight="1" spans="1:3">
      <c r="A186" s="201">
        <v>20807</v>
      </c>
      <c r="B186" s="173" t="s">
        <v>953</v>
      </c>
      <c r="C186" s="204">
        <v>6024</v>
      </c>
    </row>
    <row r="187" ht="21" customHeight="1" spans="1:3">
      <c r="A187" s="202">
        <v>2080701</v>
      </c>
      <c r="B187" s="203" t="s">
        <v>954</v>
      </c>
      <c r="C187" s="204">
        <v>3392</v>
      </c>
    </row>
    <row r="188" ht="21" customHeight="1" spans="1:3">
      <c r="A188" s="202">
        <v>2080704</v>
      </c>
      <c r="B188" s="203" t="s">
        <v>955</v>
      </c>
      <c r="C188" s="204">
        <v>120</v>
      </c>
    </row>
    <row r="189" ht="21" customHeight="1" spans="1:3">
      <c r="A189" s="202">
        <v>2080705</v>
      </c>
      <c r="B189" s="203" t="s">
        <v>956</v>
      </c>
      <c r="C189" s="204">
        <v>2244</v>
      </c>
    </row>
    <row r="190" ht="21" customHeight="1" spans="1:3">
      <c r="A190" s="202">
        <v>2080799</v>
      </c>
      <c r="B190" s="203" t="s">
        <v>957</v>
      </c>
      <c r="C190" s="204">
        <v>268</v>
      </c>
    </row>
    <row r="191" ht="21" customHeight="1" spans="1:3">
      <c r="A191" s="201">
        <v>20808</v>
      </c>
      <c r="B191" s="173" t="s">
        <v>958</v>
      </c>
      <c r="C191" s="204">
        <v>5723.422</v>
      </c>
    </row>
    <row r="192" ht="21" customHeight="1" spans="1:3">
      <c r="A192" s="202">
        <v>2080801</v>
      </c>
      <c r="B192" s="203" t="s">
        <v>959</v>
      </c>
      <c r="C192" s="204">
        <v>24.042</v>
      </c>
    </row>
    <row r="193" ht="21" customHeight="1" spans="1:3">
      <c r="A193" s="202">
        <v>2080802</v>
      </c>
      <c r="B193" s="203" t="s">
        <v>960</v>
      </c>
      <c r="C193" s="204">
        <v>746.06</v>
      </c>
    </row>
    <row r="194" ht="21" customHeight="1" spans="1:3">
      <c r="A194" s="202">
        <v>2080803</v>
      </c>
      <c r="B194" s="203" t="s">
        <v>961</v>
      </c>
      <c r="C194" s="204">
        <v>29.88</v>
      </c>
    </row>
    <row r="195" ht="21" customHeight="1" spans="1:3">
      <c r="A195" s="202">
        <v>2080808</v>
      </c>
      <c r="B195" s="203" t="s">
        <v>962</v>
      </c>
      <c r="C195" s="204">
        <v>30</v>
      </c>
    </row>
    <row r="196" ht="21" customHeight="1" spans="1:3">
      <c r="A196" s="202">
        <v>2080899</v>
      </c>
      <c r="B196" s="203" t="s">
        <v>963</v>
      </c>
      <c r="C196" s="204">
        <v>4893.44</v>
      </c>
    </row>
    <row r="197" ht="21" customHeight="1" spans="1:3">
      <c r="A197" s="201">
        <v>20809</v>
      </c>
      <c r="B197" s="173" t="s">
        <v>964</v>
      </c>
      <c r="C197" s="204">
        <v>1736</v>
      </c>
    </row>
    <row r="198" ht="21" customHeight="1" spans="1:3">
      <c r="A198" s="202">
        <v>2080901</v>
      </c>
      <c r="B198" s="203" t="s">
        <v>965</v>
      </c>
      <c r="C198" s="204">
        <v>1150.5</v>
      </c>
    </row>
    <row r="199" ht="21" customHeight="1" spans="1:3">
      <c r="A199" s="202">
        <v>2080902</v>
      </c>
      <c r="B199" s="203" t="s">
        <v>966</v>
      </c>
      <c r="C199" s="204">
        <v>176</v>
      </c>
    </row>
    <row r="200" ht="21" customHeight="1" spans="1:3">
      <c r="A200" s="202">
        <v>2080903</v>
      </c>
      <c r="B200" s="203" t="s">
        <v>967</v>
      </c>
      <c r="C200" s="204">
        <v>18</v>
      </c>
    </row>
    <row r="201" ht="21" customHeight="1" spans="1:3">
      <c r="A201" s="202">
        <v>2080905</v>
      </c>
      <c r="B201" s="203" t="s">
        <v>968</v>
      </c>
      <c r="C201" s="204">
        <v>229.36</v>
      </c>
    </row>
    <row r="202" ht="21" customHeight="1" spans="1:3">
      <c r="A202" s="202">
        <v>2080999</v>
      </c>
      <c r="B202" s="203" t="s">
        <v>969</v>
      </c>
      <c r="C202" s="204">
        <v>162.14</v>
      </c>
    </row>
    <row r="203" ht="21" customHeight="1" spans="1:3">
      <c r="A203" s="201">
        <v>20810</v>
      </c>
      <c r="B203" s="173" t="s">
        <v>970</v>
      </c>
      <c r="C203" s="204">
        <v>1861.468316</v>
      </c>
    </row>
    <row r="204" ht="21" customHeight="1" spans="1:3">
      <c r="A204" s="202">
        <v>2081001</v>
      </c>
      <c r="B204" s="203" t="s">
        <v>971</v>
      </c>
      <c r="C204" s="204">
        <v>39.88</v>
      </c>
    </row>
    <row r="205" ht="21" customHeight="1" spans="1:3">
      <c r="A205" s="202">
        <v>2081002</v>
      </c>
      <c r="B205" s="203" t="s">
        <v>972</v>
      </c>
      <c r="C205" s="204">
        <v>873.8</v>
      </c>
    </row>
    <row r="206" ht="21" customHeight="1" spans="1:3">
      <c r="A206" s="202">
        <v>2081004</v>
      </c>
      <c r="B206" s="203" t="s">
        <v>973</v>
      </c>
      <c r="C206" s="204">
        <v>279.293352</v>
      </c>
    </row>
    <row r="207" ht="21" customHeight="1" spans="1:3">
      <c r="A207" s="202">
        <v>2081005</v>
      </c>
      <c r="B207" s="203" t="s">
        <v>974</v>
      </c>
      <c r="C207" s="204">
        <v>388.494964</v>
      </c>
    </row>
    <row r="208" ht="21" customHeight="1" spans="1:3">
      <c r="A208" s="202">
        <v>2081006</v>
      </c>
      <c r="B208" s="203" t="s">
        <v>975</v>
      </c>
      <c r="C208" s="204">
        <v>140</v>
      </c>
    </row>
    <row r="209" ht="21" customHeight="1" spans="1:3">
      <c r="A209" s="202">
        <v>2081099</v>
      </c>
      <c r="B209" s="203" t="s">
        <v>976</v>
      </c>
      <c r="C209" s="204">
        <v>140</v>
      </c>
    </row>
    <row r="210" ht="21" customHeight="1" spans="1:3">
      <c r="A210" s="201">
        <v>20811</v>
      </c>
      <c r="B210" s="173" t="s">
        <v>977</v>
      </c>
      <c r="C210" s="204">
        <v>2251.172148</v>
      </c>
    </row>
    <row r="211" ht="21" customHeight="1" spans="1:3">
      <c r="A211" s="202">
        <v>2081101</v>
      </c>
      <c r="B211" s="203" t="s">
        <v>821</v>
      </c>
      <c r="C211" s="204">
        <v>66.320212</v>
      </c>
    </row>
    <row r="212" ht="21" customHeight="1" spans="1:3">
      <c r="A212" s="202">
        <v>2081104</v>
      </c>
      <c r="B212" s="203" t="s">
        <v>978</v>
      </c>
      <c r="C212" s="204">
        <v>553</v>
      </c>
    </row>
    <row r="213" ht="21" customHeight="1" spans="1:3">
      <c r="A213" s="202">
        <v>2081105</v>
      </c>
      <c r="B213" s="203" t="s">
        <v>979</v>
      </c>
      <c r="C213" s="204">
        <v>71</v>
      </c>
    </row>
    <row r="214" ht="21" customHeight="1" spans="1:3">
      <c r="A214" s="202">
        <v>2081107</v>
      </c>
      <c r="B214" s="203" t="s">
        <v>980</v>
      </c>
      <c r="C214" s="204">
        <v>1338.12</v>
      </c>
    </row>
    <row r="215" ht="21" customHeight="1" spans="1:3">
      <c r="A215" s="202">
        <v>2081199</v>
      </c>
      <c r="B215" s="203" t="s">
        <v>981</v>
      </c>
      <c r="C215" s="204">
        <v>222.731936</v>
      </c>
    </row>
    <row r="216" ht="21" customHeight="1" spans="1:3">
      <c r="A216" s="201">
        <v>20816</v>
      </c>
      <c r="B216" s="173" t="s">
        <v>982</v>
      </c>
      <c r="C216" s="204">
        <v>60.369052</v>
      </c>
    </row>
    <row r="217" ht="21" customHeight="1" spans="1:3">
      <c r="A217" s="202">
        <v>2081601</v>
      </c>
      <c r="B217" s="203" t="s">
        <v>821</v>
      </c>
      <c r="C217" s="204">
        <v>41.369052</v>
      </c>
    </row>
    <row r="218" ht="21" customHeight="1" spans="1:3">
      <c r="A218" s="202">
        <v>2081699</v>
      </c>
      <c r="B218" s="203" t="s">
        <v>983</v>
      </c>
      <c r="C218" s="204">
        <v>19</v>
      </c>
    </row>
    <row r="219" ht="21" customHeight="1" spans="1:3">
      <c r="A219" s="201">
        <v>20819</v>
      </c>
      <c r="B219" s="173" t="s">
        <v>984</v>
      </c>
      <c r="C219" s="204">
        <v>8296</v>
      </c>
    </row>
    <row r="220" ht="21" customHeight="1" spans="1:3">
      <c r="A220" s="202">
        <v>2081901</v>
      </c>
      <c r="B220" s="203" t="s">
        <v>985</v>
      </c>
      <c r="C220" s="204">
        <v>2855</v>
      </c>
    </row>
    <row r="221" ht="21" customHeight="1" spans="1:3">
      <c r="A221" s="202">
        <v>2081902</v>
      </c>
      <c r="B221" s="203" t="s">
        <v>986</v>
      </c>
      <c r="C221" s="204">
        <v>5441</v>
      </c>
    </row>
    <row r="222" ht="21" customHeight="1" spans="1:3">
      <c r="A222" s="201">
        <v>20820</v>
      </c>
      <c r="B222" s="173" t="s">
        <v>987</v>
      </c>
      <c r="C222" s="204">
        <v>1160.71</v>
      </c>
    </row>
    <row r="223" ht="21" customHeight="1" spans="1:3">
      <c r="A223" s="202">
        <v>2082001</v>
      </c>
      <c r="B223" s="203" t="s">
        <v>988</v>
      </c>
      <c r="C223" s="204">
        <v>1000</v>
      </c>
    </row>
    <row r="224" ht="21" customHeight="1" spans="1:3">
      <c r="A224" s="202">
        <v>2082002</v>
      </c>
      <c r="B224" s="203" t="s">
        <v>989</v>
      </c>
      <c r="C224" s="204">
        <v>160.71</v>
      </c>
    </row>
    <row r="225" ht="21" customHeight="1" spans="1:3">
      <c r="A225" s="201">
        <v>20821</v>
      </c>
      <c r="B225" s="173" t="s">
        <v>990</v>
      </c>
      <c r="C225" s="204">
        <v>7567.27</v>
      </c>
    </row>
    <row r="226" ht="21" customHeight="1" spans="1:3">
      <c r="A226" s="202">
        <v>2082101</v>
      </c>
      <c r="B226" s="203" t="s">
        <v>991</v>
      </c>
      <c r="C226" s="204">
        <v>1637.2</v>
      </c>
    </row>
    <row r="227" ht="21" customHeight="1" spans="1:3">
      <c r="A227" s="202">
        <v>2082102</v>
      </c>
      <c r="B227" s="203" t="s">
        <v>992</v>
      </c>
      <c r="C227" s="204">
        <v>5930.07</v>
      </c>
    </row>
    <row r="228" ht="21" customHeight="1" spans="1:3">
      <c r="A228" s="201">
        <v>20825</v>
      </c>
      <c r="B228" s="173" t="s">
        <v>993</v>
      </c>
      <c r="C228" s="204">
        <v>848.3284</v>
      </c>
    </row>
    <row r="229" ht="21" customHeight="1" spans="1:3">
      <c r="A229" s="202">
        <v>2082501</v>
      </c>
      <c r="B229" s="203" t="s">
        <v>994</v>
      </c>
      <c r="C229" s="204">
        <v>58.1984</v>
      </c>
    </row>
    <row r="230" ht="21" customHeight="1" spans="1:3">
      <c r="A230" s="202">
        <v>2082502</v>
      </c>
      <c r="B230" s="203" t="s">
        <v>995</v>
      </c>
      <c r="C230" s="204">
        <v>790.13</v>
      </c>
    </row>
    <row r="231" ht="21" customHeight="1" spans="1:3">
      <c r="A231" s="201">
        <v>20828</v>
      </c>
      <c r="B231" s="173" t="s">
        <v>996</v>
      </c>
      <c r="C231" s="204">
        <v>725.104872</v>
      </c>
    </row>
    <row r="232" ht="21" customHeight="1" spans="1:3">
      <c r="A232" s="202">
        <v>2082801</v>
      </c>
      <c r="B232" s="203" t="s">
        <v>821</v>
      </c>
      <c r="C232" s="204">
        <v>185.628544</v>
      </c>
    </row>
    <row r="233" ht="21" customHeight="1" spans="1:3">
      <c r="A233" s="202">
        <v>2082850</v>
      </c>
      <c r="B233" s="203" t="s">
        <v>824</v>
      </c>
      <c r="C233" s="204">
        <v>138.716328</v>
      </c>
    </row>
    <row r="234" ht="21" customHeight="1" spans="1:3">
      <c r="A234" s="202">
        <v>2082899</v>
      </c>
      <c r="B234" s="203" t="s">
        <v>997</v>
      </c>
      <c r="C234" s="204">
        <v>400.76</v>
      </c>
    </row>
    <row r="235" ht="21" customHeight="1" spans="1:3">
      <c r="A235" s="201">
        <v>20899</v>
      </c>
      <c r="B235" s="173" t="s">
        <v>998</v>
      </c>
      <c r="C235" s="204">
        <v>69.953</v>
      </c>
    </row>
    <row r="236" ht="21" customHeight="1" spans="1:3">
      <c r="A236" s="202">
        <v>2089999</v>
      </c>
      <c r="B236" s="203" t="s">
        <v>998</v>
      </c>
      <c r="C236" s="204">
        <v>69.953</v>
      </c>
    </row>
    <row r="237" ht="21" customHeight="1" spans="1:3">
      <c r="A237" s="199">
        <v>210</v>
      </c>
      <c r="B237" s="200" t="s">
        <v>999</v>
      </c>
      <c r="C237" s="204">
        <v>37488.263034</v>
      </c>
    </row>
    <row r="238" ht="21" customHeight="1" spans="1:3">
      <c r="A238" s="201">
        <v>21001</v>
      </c>
      <c r="B238" s="173" t="s">
        <v>1000</v>
      </c>
      <c r="C238" s="204">
        <v>672.524897</v>
      </c>
    </row>
    <row r="239" ht="21" customHeight="1" spans="1:3">
      <c r="A239" s="202">
        <v>2100101</v>
      </c>
      <c r="B239" s="203" t="s">
        <v>821</v>
      </c>
      <c r="C239" s="204">
        <v>335.749747</v>
      </c>
    </row>
    <row r="240" ht="21" customHeight="1" spans="1:3">
      <c r="A240" s="202">
        <v>2100199</v>
      </c>
      <c r="B240" s="203" t="s">
        <v>1001</v>
      </c>
      <c r="C240" s="204">
        <v>336.77515</v>
      </c>
    </row>
    <row r="241" ht="21" customHeight="1" spans="1:3">
      <c r="A241" s="201">
        <v>21002</v>
      </c>
      <c r="B241" s="173" t="s">
        <v>1002</v>
      </c>
      <c r="C241" s="204">
        <v>969.448844</v>
      </c>
    </row>
    <row r="242" ht="21" customHeight="1" spans="1:3">
      <c r="A242" s="202">
        <v>2100201</v>
      </c>
      <c r="B242" s="203" t="s">
        <v>1003</v>
      </c>
      <c r="C242" s="204">
        <v>256.296</v>
      </c>
    </row>
    <row r="243" ht="21" customHeight="1" spans="1:3">
      <c r="A243" s="202">
        <v>2100202</v>
      </c>
      <c r="B243" s="203" t="s">
        <v>1004</v>
      </c>
      <c r="C243" s="204">
        <v>131.89</v>
      </c>
    </row>
    <row r="244" ht="21" customHeight="1" spans="1:3">
      <c r="A244" s="202">
        <v>2100205</v>
      </c>
      <c r="B244" s="203" t="s">
        <v>1005</v>
      </c>
      <c r="C244" s="204">
        <v>581.262844</v>
      </c>
    </row>
    <row r="245" ht="21" customHeight="1" spans="1:3">
      <c r="A245" s="201">
        <v>21003</v>
      </c>
      <c r="B245" s="173" t="s">
        <v>1006</v>
      </c>
      <c r="C245" s="204">
        <v>9629.6468</v>
      </c>
    </row>
    <row r="246" ht="21" customHeight="1" spans="1:3">
      <c r="A246" s="202">
        <v>2100302</v>
      </c>
      <c r="B246" s="203" t="s">
        <v>1007</v>
      </c>
      <c r="C246" s="204">
        <v>8930.2068</v>
      </c>
    </row>
    <row r="247" ht="21" customHeight="1" spans="1:3">
      <c r="A247" s="202">
        <v>2100399</v>
      </c>
      <c r="B247" s="203" t="s">
        <v>1008</v>
      </c>
      <c r="C247" s="204">
        <v>699.44</v>
      </c>
    </row>
    <row r="248" ht="21" customHeight="1" spans="1:3">
      <c r="A248" s="201">
        <v>21004</v>
      </c>
      <c r="B248" s="173" t="s">
        <v>1009</v>
      </c>
      <c r="C248" s="204">
        <v>6295.159534</v>
      </c>
    </row>
    <row r="249" ht="21" customHeight="1" spans="1:3">
      <c r="A249" s="202">
        <v>2100401</v>
      </c>
      <c r="B249" s="203" t="s">
        <v>1010</v>
      </c>
      <c r="C249" s="204">
        <v>705.168764</v>
      </c>
    </row>
    <row r="250" ht="21" customHeight="1" spans="1:3">
      <c r="A250" s="202">
        <v>2100403</v>
      </c>
      <c r="B250" s="203" t="s">
        <v>1011</v>
      </c>
      <c r="C250" s="204">
        <v>665.88757</v>
      </c>
    </row>
    <row r="251" ht="21" customHeight="1" spans="1:3">
      <c r="A251" s="202">
        <v>2100408</v>
      </c>
      <c r="B251" s="203" t="s">
        <v>1012</v>
      </c>
      <c r="C251" s="204">
        <v>3965.1032</v>
      </c>
    </row>
    <row r="252" ht="21" customHeight="1" spans="1:3">
      <c r="A252" s="202">
        <v>2100409</v>
      </c>
      <c r="B252" s="203" t="s">
        <v>1013</v>
      </c>
      <c r="C252" s="204">
        <v>826</v>
      </c>
    </row>
    <row r="253" ht="21" customHeight="1" spans="1:3">
      <c r="A253" s="202">
        <v>2100499</v>
      </c>
      <c r="B253" s="203" t="s">
        <v>1014</v>
      </c>
      <c r="C253" s="204">
        <v>133</v>
      </c>
    </row>
    <row r="254" ht="21" customHeight="1" spans="1:3">
      <c r="A254" s="201">
        <v>21006</v>
      </c>
      <c r="B254" s="173" t="s">
        <v>1015</v>
      </c>
      <c r="C254" s="204">
        <v>15</v>
      </c>
    </row>
    <row r="255" ht="21" customHeight="1" spans="1:3">
      <c r="A255" s="202">
        <v>2100601</v>
      </c>
      <c r="B255" s="203" t="s">
        <v>1016</v>
      </c>
      <c r="C255" s="204">
        <v>15</v>
      </c>
    </row>
    <row r="256" ht="21" customHeight="1" spans="1:3">
      <c r="A256" s="201">
        <v>21007</v>
      </c>
      <c r="B256" s="173" t="s">
        <v>1017</v>
      </c>
      <c r="C256" s="204">
        <v>2459.2424</v>
      </c>
    </row>
    <row r="257" ht="21" customHeight="1" spans="1:3">
      <c r="A257" s="202">
        <v>2100717</v>
      </c>
      <c r="B257" s="203" t="s">
        <v>1018</v>
      </c>
      <c r="C257" s="204">
        <v>2349.2424</v>
      </c>
    </row>
    <row r="258" ht="21" customHeight="1" spans="1:3">
      <c r="A258" s="202">
        <v>2100799</v>
      </c>
      <c r="B258" s="203" t="s">
        <v>1019</v>
      </c>
      <c r="C258" s="204">
        <v>110</v>
      </c>
    </row>
    <row r="259" ht="21" customHeight="1" spans="1:3">
      <c r="A259" s="201">
        <v>21011</v>
      </c>
      <c r="B259" s="173" t="s">
        <v>1020</v>
      </c>
      <c r="C259" s="204">
        <v>11128.992811</v>
      </c>
    </row>
    <row r="260" ht="21" customHeight="1" spans="1:3">
      <c r="A260" s="202">
        <v>2101101</v>
      </c>
      <c r="B260" s="203" t="s">
        <v>1021</v>
      </c>
      <c r="C260" s="204">
        <v>1556.670878</v>
      </c>
    </row>
    <row r="261" ht="21" customHeight="1" spans="1:3">
      <c r="A261" s="202">
        <v>2101102</v>
      </c>
      <c r="B261" s="203" t="s">
        <v>1022</v>
      </c>
      <c r="C261" s="204">
        <v>4902.932362</v>
      </c>
    </row>
    <row r="262" ht="21" customHeight="1" spans="1:3">
      <c r="A262" s="202">
        <v>2101103</v>
      </c>
      <c r="B262" s="203" t="s">
        <v>1023</v>
      </c>
      <c r="C262" s="204">
        <v>23.27</v>
      </c>
    </row>
    <row r="263" ht="21" customHeight="1" spans="1:3">
      <c r="A263" s="202">
        <v>2101199</v>
      </c>
      <c r="B263" s="203" t="s">
        <v>1024</v>
      </c>
      <c r="C263" s="204">
        <v>4646.119571</v>
      </c>
    </row>
    <row r="264" ht="21" customHeight="1" spans="1:3">
      <c r="A264" s="201">
        <v>21012</v>
      </c>
      <c r="B264" s="173" t="s">
        <v>1025</v>
      </c>
      <c r="C264" s="204">
        <v>1578</v>
      </c>
    </row>
    <row r="265" ht="21" customHeight="1" spans="1:3">
      <c r="A265" s="202">
        <v>2101201</v>
      </c>
      <c r="B265" s="203" t="s">
        <v>1026</v>
      </c>
      <c r="C265" s="204">
        <v>26</v>
      </c>
    </row>
    <row r="266" ht="21" customHeight="1" spans="1:3">
      <c r="A266" s="202">
        <v>2101202</v>
      </c>
      <c r="B266" s="203" t="s">
        <v>1027</v>
      </c>
      <c r="C266" s="204">
        <v>1552</v>
      </c>
    </row>
    <row r="267" ht="21" customHeight="1" spans="1:3">
      <c r="A267" s="201">
        <v>21013</v>
      </c>
      <c r="B267" s="173" t="s">
        <v>1028</v>
      </c>
      <c r="C267" s="204">
        <v>3249.1</v>
      </c>
    </row>
    <row r="268" ht="21" customHeight="1" spans="1:3">
      <c r="A268" s="202">
        <v>2101301</v>
      </c>
      <c r="B268" s="203" t="s">
        <v>1029</v>
      </c>
      <c r="C268" s="204">
        <v>2949.1</v>
      </c>
    </row>
    <row r="269" ht="21" customHeight="1" spans="1:3">
      <c r="A269" s="202">
        <v>2101399</v>
      </c>
      <c r="B269" s="203" t="s">
        <v>1030</v>
      </c>
      <c r="C269" s="204">
        <v>300</v>
      </c>
    </row>
    <row r="270" ht="21" customHeight="1" spans="1:3">
      <c r="A270" s="201">
        <v>21014</v>
      </c>
      <c r="B270" s="173" t="s">
        <v>1031</v>
      </c>
      <c r="C270" s="204">
        <v>387</v>
      </c>
    </row>
    <row r="271" ht="21" customHeight="1" spans="1:3">
      <c r="A271" s="202">
        <v>2101401</v>
      </c>
      <c r="B271" s="203" t="s">
        <v>1032</v>
      </c>
      <c r="C271" s="204">
        <v>387</v>
      </c>
    </row>
    <row r="272" ht="21" customHeight="1" spans="1:3">
      <c r="A272" s="201">
        <v>21015</v>
      </c>
      <c r="B272" s="173" t="s">
        <v>1033</v>
      </c>
      <c r="C272" s="204">
        <v>584.233701</v>
      </c>
    </row>
    <row r="273" ht="21" customHeight="1" spans="1:3">
      <c r="A273" s="202">
        <v>2101501</v>
      </c>
      <c r="B273" s="203" t="s">
        <v>821</v>
      </c>
      <c r="C273" s="204">
        <v>327.063925</v>
      </c>
    </row>
    <row r="274" ht="21" customHeight="1" spans="1:3">
      <c r="A274" s="202">
        <v>2101504</v>
      </c>
      <c r="B274" s="203" t="s">
        <v>940</v>
      </c>
      <c r="C274" s="204">
        <v>51</v>
      </c>
    </row>
    <row r="275" ht="21" customHeight="1" spans="1:3">
      <c r="A275" s="202">
        <v>2101505</v>
      </c>
      <c r="B275" s="203" t="s">
        <v>1034</v>
      </c>
      <c r="C275" s="204">
        <v>3</v>
      </c>
    </row>
    <row r="276" ht="21" customHeight="1" spans="1:3">
      <c r="A276" s="202">
        <v>2101506</v>
      </c>
      <c r="B276" s="203" t="s">
        <v>1035</v>
      </c>
      <c r="C276" s="204">
        <v>200</v>
      </c>
    </row>
    <row r="277" ht="21" customHeight="1" spans="1:3">
      <c r="A277" s="202">
        <v>2101550</v>
      </c>
      <c r="B277" s="203" t="s">
        <v>824</v>
      </c>
      <c r="C277" s="204">
        <v>3.169776</v>
      </c>
    </row>
    <row r="278" ht="21" customHeight="1" spans="1:3">
      <c r="A278" s="201">
        <v>21099</v>
      </c>
      <c r="B278" s="173" t="s">
        <v>1036</v>
      </c>
      <c r="C278" s="204">
        <v>519.914047</v>
      </c>
    </row>
    <row r="279" ht="21" customHeight="1" spans="1:3">
      <c r="A279" s="202">
        <v>2109999</v>
      </c>
      <c r="B279" s="203" t="s">
        <v>1036</v>
      </c>
      <c r="C279" s="204">
        <v>519.914047</v>
      </c>
    </row>
    <row r="280" ht="21" customHeight="1" spans="1:3">
      <c r="A280" s="199">
        <v>211</v>
      </c>
      <c r="B280" s="200" t="s">
        <v>1037</v>
      </c>
      <c r="C280" s="204">
        <v>8640.909233</v>
      </c>
    </row>
    <row r="281" ht="21" customHeight="1" spans="1:3">
      <c r="A281" s="201">
        <v>21101</v>
      </c>
      <c r="B281" s="173" t="s">
        <v>1038</v>
      </c>
      <c r="C281" s="204">
        <v>558.134771</v>
      </c>
    </row>
    <row r="282" ht="21" customHeight="1" spans="1:3">
      <c r="A282" s="202">
        <v>2110101</v>
      </c>
      <c r="B282" s="203" t="s">
        <v>821</v>
      </c>
      <c r="C282" s="204">
        <v>492.134771</v>
      </c>
    </row>
    <row r="283" ht="21" customHeight="1" spans="1:3">
      <c r="A283" s="202">
        <v>2110102</v>
      </c>
      <c r="B283" s="203" t="s">
        <v>828</v>
      </c>
      <c r="C283" s="204">
        <v>12</v>
      </c>
    </row>
    <row r="284" ht="21" customHeight="1" spans="1:3">
      <c r="A284" s="202">
        <v>2110104</v>
      </c>
      <c r="B284" s="203" t="s">
        <v>1039</v>
      </c>
      <c r="C284" s="204">
        <v>8</v>
      </c>
    </row>
    <row r="285" ht="21" customHeight="1" spans="1:3">
      <c r="A285" s="202">
        <v>2110199</v>
      </c>
      <c r="B285" s="203" t="s">
        <v>1040</v>
      </c>
      <c r="C285" s="204">
        <v>46</v>
      </c>
    </row>
    <row r="286" ht="21" customHeight="1" spans="1:3">
      <c r="A286" s="201">
        <v>21102</v>
      </c>
      <c r="B286" s="173" t="s">
        <v>1041</v>
      </c>
      <c r="C286" s="204">
        <v>32</v>
      </c>
    </row>
    <row r="287" ht="21" customHeight="1" spans="1:3">
      <c r="A287" s="202">
        <v>2110299</v>
      </c>
      <c r="B287" s="203" t="s">
        <v>1042</v>
      </c>
      <c r="C287" s="204">
        <v>32</v>
      </c>
    </row>
    <row r="288" ht="21" customHeight="1" spans="1:3">
      <c r="A288" s="201">
        <v>21103</v>
      </c>
      <c r="B288" s="173" t="s">
        <v>1043</v>
      </c>
      <c r="C288" s="204">
        <v>5062</v>
      </c>
    </row>
    <row r="289" ht="21" customHeight="1" spans="1:3">
      <c r="A289" s="202">
        <v>2110301</v>
      </c>
      <c r="B289" s="203" t="s">
        <v>1044</v>
      </c>
      <c r="C289" s="204">
        <v>290</v>
      </c>
    </row>
    <row r="290" ht="21" customHeight="1" spans="1:3">
      <c r="A290" s="202">
        <v>2110302</v>
      </c>
      <c r="B290" s="203" t="s">
        <v>1045</v>
      </c>
      <c r="C290" s="204">
        <v>3572</v>
      </c>
    </row>
    <row r="291" ht="21" customHeight="1" spans="1:3">
      <c r="A291" s="202">
        <v>2110304</v>
      </c>
      <c r="B291" s="203" t="s">
        <v>1046</v>
      </c>
      <c r="C291" s="204">
        <v>1180</v>
      </c>
    </row>
    <row r="292" ht="21" customHeight="1" spans="1:3">
      <c r="A292" s="202">
        <v>2110399</v>
      </c>
      <c r="B292" s="203" t="s">
        <v>1047</v>
      </c>
      <c r="C292" s="204">
        <v>20</v>
      </c>
    </row>
    <row r="293" ht="21" customHeight="1" spans="1:3">
      <c r="A293" s="201">
        <v>21104</v>
      </c>
      <c r="B293" s="173" t="s">
        <v>1048</v>
      </c>
      <c r="C293" s="204">
        <v>426.05</v>
      </c>
    </row>
    <row r="294" ht="21" customHeight="1" spans="1:3">
      <c r="A294" s="202">
        <v>2110402</v>
      </c>
      <c r="B294" s="203" t="s">
        <v>1049</v>
      </c>
      <c r="C294" s="204">
        <v>182.05</v>
      </c>
    </row>
    <row r="295" ht="21" customHeight="1" spans="1:3">
      <c r="A295" s="202">
        <v>2110499</v>
      </c>
      <c r="B295" s="203" t="s">
        <v>1050</v>
      </c>
      <c r="C295" s="204">
        <v>244</v>
      </c>
    </row>
    <row r="296" ht="21" customHeight="1" spans="1:3">
      <c r="A296" s="201">
        <v>21105</v>
      </c>
      <c r="B296" s="173" t="s">
        <v>1051</v>
      </c>
      <c r="C296" s="204">
        <v>434</v>
      </c>
    </row>
    <row r="297" ht="21" customHeight="1" spans="1:3">
      <c r="A297" s="202">
        <v>2110599</v>
      </c>
      <c r="B297" s="203" t="s">
        <v>1052</v>
      </c>
      <c r="C297" s="204">
        <v>434</v>
      </c>
    </row>
    <row r="298" ht="21" customHeight="1" spans="1:3">
      <c r="A298" s="201">
        <v>21106</v>
      </c>
      <c r="B298" s="173" t="s">
        <v>1053</v>
      </c>
      <c r="C298" s="204">
        <v>1645</v>
      </c>
    </row>
    <row r="299" ht="21" customHeight="1" spans="1:3">
      <c r="A299" s="202">
        <v>2110699</v>
      </c>
      <c r="B299" s="203" t="s">
        <v>1054</v>
      </c>
      <c r="C299" s="204">
        <v>1645</v>
      </c>
    </row>
    <row r="300" ht="21" customHeight="1" spans="1:3">
      <c r="A300" s="201">
        <v>21111</v>
      </c>
      <c r="B300" s="173" t="s">
        <v>1055</v>
      </c>
      <c r="C300" s="204">
        <v>145.484062</v>
      </c>
    </row>
    <row r="301" ht="21" customHeight="1" spans="1:3">
      <c r="A301" s="202">
        <v>2111101</v>
      </c>
      <c r="B301" s="203" t="s">
        <v>1056</v>
      </c>
      <c r="C301" s="204">
        <v>125.484062</v>
      </c>
    </row>
    <row r="302" ht="21" customHeight="1" spans="1:3">
      <c r="A302" s="202">
        <v>2111102</v>
      </c>
      <c r="B302" s="203" t="s">
        <v>1057</v>
      </c>
      <c r="C302" s="204">
        <v>20</v>
      </c>
    </row>
    <row r="303" ht="21" customHeight="1" spans="1:3">
      <c r="A303" s="201">
        <v>21114</v>
      </c>
      <c r="B303" s="173" t="s">
        <v>1058</v>
      </c>
      <c r="C303" s="204">
        <v>338.2404</v>
      </c>
    </row>
    <row r="304" ht="21" customHeight="1" spans="1:3">
      <c r="A304" s="202">
        <v>2111450</v>
      </c>
      <c r="B304" s="203" t="s">
        <v>824</v>
      </c>
      <c r="C304" s="204">
        <v>338.2404</v>
      </c>
    </row>
    <row r="305" ht="21" customHeight="1" spans="1:3">
      <c r="A305" s="199">
        <v>212</v>
      </c>
      <c r="B305" s="200" t="s">
        <v>1059</v>
      </c>
      <c r="C305" s="204">
        <v>10375.951239</v>
      </c>
    </row>
    <row r="306" ht="21" customHeight="1" spans="1:3">
      <c r="A306" s="201">
        <v>21201</v>
      </c>
      <c r="B306" s="173" t="s">
        <v>1060</v>
      </c>
      <c r="C306" s="204">
        <v>9917.851239</v>
      </c>
    </row>
    <row r="307" ht="21" customHeight="1" spans="1:3">
      <c r="A307" s="202">
        <v>2120101</v>
      </c>
      <c r="B307" s="203" t="s">
        <v>821</v>
      </c>
      <c r="C307" s="204">
        <v>1058.765315</v>
      </c>
    </row>
    <row r="308" ht="21" customHeight="1" spans="1:3">
      <c r="A308" s="202">
        <v>2120102</v>
      </c>
      <c r="B308" s="203" t="s">
        <v>828</v>
      </c>
      <c r="C308" s="204">
        <v>100.93</v>
      </c>
    </row>
    <row r="309" ht="21" customHeight="1" spans="1:3">
      <c r="A309" s="202">
        <v>2120106</v>
      </c>
      <c r="B309" s="203" t="s">
        <v>1061</v>
      </c>
      <c r="C309" s="204">
        <v>235.811552</v>
      </c>
    </row>
    <row r="310" ht="21" customHeight="1" spans="1:3">
      <c r="A310" s="202">
        <v>2120199</v>
      </c>
      <c r="B310" s="203" t="s">
        <v>1062</v>
      </c>
      <c r="C310" s="204">
        <v>8522.344372</v>
      </c>
    </row>
    <row r="311" ht="21" customHeight="1" spans="1:3">
      <c r="A311" s="201">
        <v>21202</v>
      </c>
      <c r="B311" s="173" t="s">
        <v>1063</v>
      </c>
      <c r="C311" s="204">
        <v>3</v>
      </c>
    </row>
    <row r="312" ht="21" customHeight="1" spans="1:3">
      <c r="A312" s="202">
        <v>2120201</v>
      </c>
      <c r="B312" s="203" t="s">
        <v>1063</v>
      </c>
      <c r="C312" s="204">
        <v>3</v>
      </c>
    </row>
    <row r="313" ht="21" customHeight="1" spans="1:3">
      <c r="A313" s="201">
        <v>21203</v>
      </c>
      <c r="B313" s="173" t="s">
        <v>1064</v>
      </c>
      <c r="C313" s="204">
        <v>5.1</v>
      </c>
    </row>
    <row r="314" ht="21" customHeight="1" spans="1:3">
      <c r="A314" s="202">
        <v>2120399</v>
      </c>
      <c r="B314" s="203" t="s">
        <v>1065</v>
      </c>
      <c r="C314" s="204">
        <v>5.1</v>
      </c>
    </row>
    <row r="315" ht="21" customHeight="1" spans="1:3">
      <c r="A315" s="201">
        <v>21205</v>
      </c>
      <c r="B315" s="173" t="s">
        <v>1066</v>
      </c>
      <c r="C315" s="204">
        <v>450</v>
      </c>
    </row>
    <row r="316" ht="21" customHeight="1" spans="1:3">
      <c r="A316" s="202">
        <v>2120501</v>
      </c>
      <c r="B316" s="203" t="s">
        <v>1066</v>
      </c>
      <c r="C316" s="204">
        <v>450</v>
      </c>
    </row>
    <row r="317" ht="21" customHeight="1" spans="1:3">
      <c r="A317" s="199">
        <v>213</v>
      </c>
      <c r="B317" s="200" t="s">
        <v>1067</v>
      </c>
      <c r="C317" s="204">
        <v>66905.622465</v>
      </c>
    </row>
    <row r="318" ht="21" customHeight="1" spans="1:3">
      <c r="A318" s="201">
        <v>21301</v>
      </c>
      <c r="B318" s="173" t="s">
        <v>1068</v>
      </c>
      <c r="C318" s="204">
        <v>25008.434081</v>
      </c>
    </row>
    <row r="319" ht="21" customHeight="1" spans="1:3">
      <c r="A319" s="202">
        <v>2130101</v>
      </c>
      <c r="B319" s="203" t="s">
        <v>821</v>
      </c>
      <c r="C319" s="204">
        <v>985.541843</v>
      </c>
    </row>
    <row r="320" ht="21" customHeight="1" spans="1:3">
      <c r="A320" s="202">
        <v>2130104</v>
      </c>
      <c r="B320" s="203" t="s">
        <v>824</v>
      </c>
      <c r="C320" s="204">
        <v>2217.912238</v>
      </c>
    </row>
    <row r="321" ht="21" customHeight="1" spans="1:3">
      <c r="A321" s="202">
        <v>2130108</v>
      </c>
      <c r="B321" s="203" t="s">
        <v>1069</v>
      </c>
      <c r="C321" s="204">
        <v>170</v>
      </c>
    </row>
    <row r="322" ht="21" customHeight="1" spans="1:3">
      <c r="A322" s="202">
        <v>2130110</v>
      </c>
      <c r="B322" s="203" t="s">
        <v>1070</v>
      </c>
      <c r="C322" s="204">
        <v>162.5</v>
      </c>
    </row>
    <row r="323" ht="21" customHeight="1" spans="1:3">
      <c r="A323" s="202">
        <v>2130122</v>
      </c>
      <c r="B323" s="203" t="s">
        <v>1071</v>
      </c>
      <c r="C323" s="204">
        <v>9583</v>
      </c>
    </row>
    <row r="324" ht="21" customHeight="1" spans="1:3">
      <c r="A324" s="202">
        <v>2130124</v>
      </c>
      <c r="B324" s="203" t="s">
        <v>1072</v>
      </c>
      <c r="C324" s="204">
        <v>126</v>
      </c>
    </row>
    <row r="325" ht="21" customHeight="1" spans="1:3">
      <c r="A325" s="202">
        <v>2130135</v>
      </c>
      <c r="B325" s="203" t="s">
        <v>1073</v>
      </c>
      <c r="C325" s="204">
        <v>222</v>
      </c>
    </row>
    <row r="326" ht="21" customHeight="1" spans="1:3">
      <c r="A326" s="202">
        <v>2130153</v>
      </c>
      <c r="B326" s="203" t="s">
        <v>1074</v>
      </c>
      <c r="C326" s="204">
        <v>3852</v>
      </c>
    </row>
    <row r="327" ht="21" customHeight="1" spans="1:3">
      <c r="A327" s="202">
        <v>2130199</v>
      </c>
      <c r="B327" s="203" t="s">
        <v>1075</v>
      </c>
      <c r="C327" s="204">
        <v>7689.48</v>
      </c>
    </row>
    <row r="328" ht="21" customHeight="1" spans="1:3">
      <c r="A328" s="201">
        <v>21302</v>
      </c>
      <c r="B328" s="173" t="s">
        <v>1076</v>
      </c>
      <c r="C328" s="204">
        <v>11358.754901</v>
      </c>
    </row>
    <row r="329" ht="21" customHeight="1" spans="1:3">
      <c r="A329" s="202">
        <v>2130201</v>
      </c>
      <c r="B329" s="203" t="s">
        <v>821</v>
      </c>
      <c r="C329" s="204">
        <v>449.23984</v>
      </c>
    </row>
    <row r="330" ht="21" customHeight="1" spans="1:3">
      <c r="A330" s="202">
        <v>2130204</v>
      </c>
      <c r="B330" s="203" t="s">
        <v>1077</v>
      </c>
      <c r="C330" s="204">
        <v>3186.765061</v>
      </c>
    </row>
    <row r="331" ht="21" customHeight="1" spans="1:3">
      <c r="A331" s="202">
        <v>2130205</v>
      </c>
      <c r="B331" s="203" t="s">
        <v>1078</v>
      </c>
      <c r="C331" s="204">
        <v>1876</v>
      </c>
    </row>
    <row r="332" ht="21" customHeight="1" spans="1:3">
      <c r="A332" s="202">
        <v>2130207</v>
      </c>
      <c r="B332" s="203" t="s">
        <v>1079</v>
      </c>
      <c r="C332" s="204">
        <v>1270</v>
      </c>
    </row>
    <row r="333" ht="21" customHeight="1" spans="1:3">
      <c r="A333" s="202">
        <v>2130209</v>
      </c>
      <c r="B333" s="203" t="s">
        <v>1080</v>
      </c>
      <c r="C333" s="204">
        <v>3359.15</v>
      </c>
    </row>
    <row r="334" ht="21" customHeight="1" spans="1:3">
      <c r="A334" s="202">
        <v>2130211</v>
      </c>
      <c r="B334" s="203" t="s">
        <v>1081</v>
      </c>
      <c r="C334" s="204">
        <v>8</v>
      </c>
    </row>
    <row r="335" ht="21" customHeight="1" spans="1:3">
      <c r="A335" s="202">
        <v>2130212</v>
      </c>
      <c r="B335" s="203" t="s">
        <v>1082</v>
      </c>
      <c r="C335" s="204">
        <v>178</v>
      </c>
    </row>
    <row r="336" ht="21" customHeight="1" spans="1:3">
      <c r="A336" s="202">
        <v>2130213</v>
      </c>
      <c r="B336" s="203" t="s">
        <v>1083</v>
      </c>
      <c r="C336" s="204">
        <v>24</v>
      </c>
    </row>
    <row r="337" ht="21" customHeight="1" spans="1:3">
      <c r="A337" s="202">
        <v>2130234</v>
      </c>
      <c r="B337" s="203" t="s">
        <v>1084</v>
      </c>
      <c r="C337" s="204">
        <v>670</v>
      </c>
    </row>
    <row r="338" ht="21" customHeight="1" spans="1:3">
      <c r="A338" s="202">
        <v>2130299</v>
      </c>
      <c r="B338" s="203" t="s">
        <v>1085</v>
      </c>
      <c r="C338" s="204">
        <v>337.6</v>
      </c>
    </row>
    <row r="339" ht="21" customHeight="1" spans="1:3">
      <c r="A339" s="201">
        <v>21303</v>
      </c>
      <c r="B339" s="173" t="s">
        <v>1086</v>
      </c>
      <c r="C339" s="204">
        <v>9531.539735</v>
      </c>
    </row>
    <row r="340" ht="21" customHeight="1" spans="1:3">
      <c r="A340" s="202">
        <v>2130301</v>
      </c>
      <c r="B340" s="203" t="s">
        <v>821</v>
      </c>
      <c r="C340" s="204">
        <v>348.560619</v>
      </c>
    </row>
    <row r="341" ht="21" customHeight="1" spans="1:3">
      <c r="A341" s="202">
        <v>2130304</v>
      </c>
      <c r="B341" s="203" t="s">
        <v>1087</v>
      </c>
      <c r="C341" s="204">
        <v>783.979116</v>
      </c>
    </row>
    <row r="342" ht="21" customHeight="1" spans="1:3">
      <c r="A342" s="202">
        <v>2130305</v>
      </c>
      <c r="B342" s="203" t="s">
        <v>1088</v>
      </c>
      <c r="C342" s="204">
        <v>648</v>
      </c>
    </row>
    <row r="343" ht="21" customHeight="1" spans="1:3">
      <c r="A343" s="202">
        <v>2130306</v>
      </c>
      <c r="B343" s="203" t="s">
        <v>1089</v>
      </c>
      <c r="C343" s="204">
        <v>2426</v>
      </c>
    </row>
    <row r="344" ht="21" customHeight="1" spans="1:3">
      <c r="A344" s="202">
        <v>2130310</v>
      </c>
      <c r="B344" s="203" t="s">
        <v>1090</v>
      </c>
      <c r="C344" s="204">
        <v>15</v>
      </c>
    </row>
    <row r="345" ht="21" customHeight="1" spans="1:3">
      <c r="A345" s="202">
        <v>2130312</v>
      </c>
      <c r="B345" s="203" t="s">
        <v>1091</v>
      </c>
      <c r="C345" s="204">
        <v>56</v>
      </c>
    </row>
    <row r="346" ht="21" customHeight="1" spans="1:3">
      <c r="A346" s="202">
        <v>2130313</v>
      </c>
      <c r="B346" s="203" t="s">
        <v>1092</v>
      </c>
      <c r="C346" s="204">
        <v>416</v>
      </c>
    </row>
    <row r="347" ht="21" customHeight="1" spans="1:3">
      <c r="A347" s="202">
        <v>2130314</v>
      </c>
      <c r="B347" s="203" t="s">
        <v>1093</v>
      </c>
      <c r="C347" s="204">
        <v>39</v>
      </c>
    </row>
    <row r="348" ht="21" customHeight="1" spans="1:3">
      <c r="A348" s="202">
        <v>2130319</v>
      </c>
      <c r="B348" s="203" t="s">
        <v>1094</v>
      </c>
      <c r="C348" s="204">
        <v>4799</v>
      </c>
    </row>
    <row r="349" ht="21" customHeight="1" spans="1:3">
      <c r="A349" s="201">
        <v>21305</v>
      </c>
      <c r="B349" s="173" t="s">
        <v>1095</v>
      </c>
      <c r="C349" s="204">
        <v>17285.890048</v>
      </c>
    </row>
    <row r="350" ht="21" customHeight="1" spans="1:3">
      <c r="A350" s="202">
        <v>2130501</v>
      </c>
      <c r="B350" s="203" t="s">
        <v>821</v>
      </c>
      <c r="C350" s="204">
        <v>133.416346</v>
      </c>
    </row>
    <row r="351" ht="21" customHeight="1" spans="1:3">
      <c r="A351" s="202">
        <v>2130504</v>
      </c>
      <c r="B351" s="203" t="s">
        <v>1096</v>
      </c>
      <c r="C351" s="204">
        <v>3200</v>
      </c>
    </row>
    <row r="352" ht="21" customHeight="1" spans="1:3">
      <c r="A352" s="202">
        <v>2130505</v>
      </c>
      <c r="B352" s="203" t="s">
        <v>1097</v>
      </c>
      <c r="C352" s="204">
        <v>9979</v>
      </c>
    </row>
    <row r="353" ht="21" customHeight="1" spans="1:3">
      <c r="A353" s="202">
        <v>2130506</v>
      </c>
      <c r="B353" s="203" t="s">
        <v>1098</v>
      </c>
      <c r="C353" s="204">
        <v>90</v>
      </c>
    </row>
    <row r="354" ht="21" customHeight="1" spans="1:3">
      <c r="A354" s="202">
        <v>2130550</v>
      </c>
      <c r="B354" s="203" t="s">
        <v>824</v>
      </c>
      <c r="C354" s="204">
        <v>97.773702</v>
      </c>
    </row>
    <row r="355" ht="21" customHeight="1" spans="1:3">
      <c r="A355" s="202">
        <v>2130599</v>
      </c>
      <c r="B355" s="203" t="s">
        <v>1099</v>
      </c>
      <c r="C355" s="204">
        <v>3785.7</v>
      </c>
    </row>
    <row r="356" ht="21" customHeight="1" spans="1:3">
      <c r="A356" s="201">
        <v>21307</v>
      </c>
      <c r="B356" s="173" t="s">
        <v>1100</v>
      </c>
      <c r="C356" s="204">
        <v>439.0129</v>
      </c>
    </row>
    <row r="357" ht="21" customHeight="1" spans="1:3">
      <c r="A357" s="202">
        <v>2130705</v>
      </c>
      <c r="B357" s="203" t="s">
        <v>1101</v>
      </c>
      <c r="C357" s="204">
        <v>439.0129</v>
      </c>
    </row>
    <row r="358" ht="21" customHeight="1" spans="1:3">
      <c r="A358" s="201">
        <v>21308</v>
      </c>
      <c r="B358" s="173" t="s">
        <v>1102</v>
      </c>
      <c r="C358" s="204">
        <v>3187</v>
      </c>
    </row>
    <row r="359" ht="21" customHeight="1" spans="1:3">
      <c r="A359" s="202">
        <v>2130803</v>
      </c>
      <c r="B359" s="203" t="s">
        <v>1103</v>
      </c>
      <c r="C359" s="204">
        <v>2568</v>
      </c>
    </row>
    <row r="360" ht="21" customHeight="1" spans="1:3">
      <c r="A360" s="202">
        <v>2130804</v>
      </c>
      <c r="B360" s="203" t="s">
        <v>1104</v>
      </c>
      <c r="C360" s="204">
        <v>619</v>
      </c>
    </row>
    <row r="361" ht="21" customHeight="1" spans="1:3">
      <c r="A361" s="201">
        <v>21399</v>
      </c>
      <c r="B361" s="173" t="s">
        <v>1105</v>
      </c>
      <c r="C361" s="204">
        <v>94.9908</v>
      </c>
    </row>
    <row r="362" ht="21" customHeight="1" spans="1:3">
      <c r="A362" s="202">
        <v>2139999</v>
      </c>
      <c r="B362" s="203" t="s">
        <v>1105</v>
      </c>
      <c r="C362" s="204">
        <v>94.9908</v>
      </c>
    </row>
    <row r="363" ht="21" customHeight="1" spans="1:3">
      <c r="A363" s="199">
        <v>214</v>
      </c>
      <c r="B363" s="200" t="s">
        <v>1106</v>
      </c>
      <c r="C363" s="204">
        <v>16191.420647</v>
      </c>
    </row>
    <row r="364" ht="21" customHeight="1" spans="1:3">
      <c r="A364" s="201">
        <v>21401</v>
      </c>
      <c r="B364" s="173" t="s">
        <v>1107</v>
      </c>
      <c r="C364" s="204">
        <v>5210.420647</v>
      </c>
    </row>
    <row r="365" ht="21" customHeight="1" spans="1:3">
      <c r="A365" s="202">
        <v>2140101</v>
      </c>
      <c r="B365" s="203" t="s">
        <v>821</v>
      </c>
      <c r="C365" s="204">
        <v>339.089346</v>
      </c>
    </row>
    <row r="366" ht="21" customHeight="1" spans="1:3">
      <c r="A366" s="202">
        <v>2140106</v>
      </c>
      <c r="B366" s="203" t="s">
        <v>1108</v>
      </c>
      <c r="C366" s="204">
        <v>2636.488655</v>
      </c>
    </row>
    <row r="367" ht="21" customHeight="1" spans="1:3">
      <c r="A367" s="202">
        <v>2140110</v>
      </c>
      <c r="B367" s="203" t="s">
        <v>1109</v>
      </c>
      <c r="C367" s="204">
        <v>40</v>
      </c>
    </row>
    <row r="368" ht="21" customHeight="1" spans="1:3">
      <c r="A368" s="202">
        <v>2140112</v>
      </c>
      <c r="B368" s="203" t="s">
        <v>1110</v>
      </c>
      <c r="C368" s="204">
        <v>1458.302468</v>
      </c>
    </row>
    <row r="369" ht="21" customHeight="1" spans="1:3">
      <c r="A369" s="202">
        <v>2140136</v>
      </c>
      <c r="B369" s="203" t="s">
        <v>1111</v>
      </c>
      <c r="C369" s="204">
        <v>160</v>
      </c>
    </row>
    <row r="370" ht="21" customHeight="1" spans="1:3">
      <c r="A370" s="202">
        <v>2140199</v>
      </c>
      <c r="B370" s="203" t="s">
        <v>1112</v>
      </c>
      <c r="C370" s="204">
        <v>576.540178</v>
      </c>
    </row>
    <row r="371" ht="21" customHeight="1" spans="1:3">
      <c r="A371" s="201">
        <v>21402</v>
      </c>
      <c r="B371" s="173" t="s">
        <v>1113</v>
      </c>
      <c r="C371" s="204">
        <v>20</v>
      </c>
    </row>
    <row r="372" ht="21" customHeight="1" spans="1:3">
      <c r="A372" s="202">
        <v>2140206</v>
      </c>
      <c r="B372" s="203" t="s">
        <v>1114</v>
      </c>
      <c r="C372" s="204">
        <v>20</v>
      </c>
    </row>
    <row r="373" ht="21" customHeight="1" spans="1:3">
      <c r="A373" s="201">
        <v>21406</v>
      </c>
      <c r="B373" s="173" t="s">
        <v>1115</v>
      </c>
      <c r="C373" s="204">
        <v>9816</v>
      </c>
    </row>
    <row r="374" ht="21" customHeight="1" spans="1:3">
      <c r="A374" s="202">
        <v>2140601</v>
      </c>
      <c r="B374" s="203" t="s">
        <v>1116</v>
      </c>
      <c r="C374" s="204">
        <v>742</v>
      </c>
    </row>
    <row r="375" ht="21" customHeight="1" spans="1:3">
      <c r="A375" s="202">
        <v>2140602</v>
      </c>
      <c r="B375" s="203" t="s">
        <v>1117</v>
      </c>
      <c r="C375" s="204">
        <v>9074</v>
      </c>
    </row>
    <row r="376" ht="21" customHeight="1" spans="1:3">
      <c r="A376" s="201">
        <v>21499</v>
      </c>
      <c r="B376" s="173" t="s">
        <v>1118</v>
      </c>
      <c r="C376" s="204">
        <v>1145</v>
      </c>
    </row>
    <row r="377" ht="21" customHeight="1" spans="1:3">
      <c r="A377" s="202">
        <v>2149901</v>
      </c>
      <c r="B377" s="203" t="s">
        <v>1119</v>
      </c>
      <c r="C377" s="204">
        <v>1145</v>
      </c>
    </row>
    <row r="378" ht="21" customHeight="1" spans="1:3">
      <c r="A378" s="199">
        <v>215</v>
      </c>
      <c r="B378" s="200" t="s">
        <v>1120</v>
      </c>
      <c r="C378" s="204">
        <v>879</v>
      </c>
    </row>
    <row r="379" ht="21" customHeight="1" spans="1:3">
      <c r="A379" s="201">
        <v>21505</v>
      </c>
      <c r="B379" s="173" t="s">
        <v>1121</v>
      </c>
      <c r="C379" s="204">
        <v>660</v>
      </c>
    </row>
    <row r="380" ht="21" customHeight="1" spans="1:3">
      <c r="A380" s="202">
        <v>2150507</v>
      </c>
      <c r="B380" s="203" t="s">
        <v>1122</v>
      </c>
      <c r="C380" s="204">
        <v>60</v>
      </c>
    </row>
    <row r="381" ht="21" customHeight="1" spans="1:3">
      <c r="A381" s="202">
        <v>2150599</v>
      </c>
      <c r="B381" s="203" t="s">
        <v>1123</v>
      </c>
      <c r="C381" s="204">
        <v>600</v>
      </c>
    </row>
    <row r="382" ht="21" customHeight="1" spans="1:3">
      <c r="A382" s="201">
        <v>21508</v>
      </c>
      <c r="B382" s="173" t="s">
        <v>1124</v>
      </c>
      <c r="C382" s="204">
        <v>219</v>
      </c>
    </row>
    <row r="383" ht="21" customHeight="1" spans="1:3">
      <c r="A383" s="202">
        <v>2150805</v>
      </c>
      <c r="B383" s="203" t="s">
        <v>1125</v>
      </c>
      <c r="C383" s="204">
        <v>219</v>
      </c>
    </row>
    <row r="384" ht="21" customHeight="1" spans="1:3">
      <c r="A384" s="199">
        <v>216</v>
      </c>
      <c r="B384" s="200" t="s">
        <v>1126</v>
      </c>
      <c r="C384" s="204">
        <v>681.591528</v>
      </c>
    </row>
    <row r="385" ht="21" customHeight="1" spans="1:3">
      <c r="A385" s="201">
        <v>21602</v>
      </c>
      <c r="B385" s="173" t="s">
        <v>1127</v>
      </c>
      <c r="C385" s="204">
        <v>561.591528</v>
      </c>
    </row>
    <row r="386" ht="21" customHeight="1" spans="1:3">
      <c r="A386" s="202">
        <v>2160201</v>
      </c>
      <c r="B386" s="203" t="s">
        <v>821</v>
      </c>
      <c r="C386" s="204">
        <v>203.591528</v>
      </c>
    </row>
    <row r="387" ht="21" customHeight="1" spans="1:3">
      <c r="A387" s="202">
        <v>2160299</v>
      </c>
      <c r="B387" s="203" t="s">
        <v>1128</v>
      </c>
      <c r="C387" s="204">
        <v>358</v>
      </c>
    </row>
    <row r="388" ht="21" customHeight="1" spans="1:3">
      <c r="A388" s="201">
        <v>21606</v>
      </c>
      <c r="B388" s="173" t="s">
        <v>1129</v>
      </c>
      <c r="C388" s="204">
        <v>120</v>
      </c>
    </row>
    <row r="389" ht="21" customHeight="1" spans="1:3">
      <c r="A389" s="202">
        <v>2160699</v>
      </c>
      <c r="B389" s="203" t="s">
        <v>1130</v>
      </c>
      <c r="C389" s="204">
        <v>120</v>
      </c>
    </row>
    <row r="390" ht="21" customHeight="1" spans="1:3">
      <c r="A390" s="199">
        <v>220</v>
      </c>
      <c r="B390" s="200" t="s">
        <v>1131</v>
      </c>
      <c r="C390" s="204">
        <v>3533.26164</v>
      </c>
    </row>
    <row r="391" ht="21" customHeight="1" spans="1:3">
      <c r="A391" s="201">
        <v>22001</v>
      </c>
      <c r="B391" s="173" t="s">
        <v>1132</v>
      </c>
      <c r="C391" s="204">
        <v>2075.08164</v>
      </c>
    </row>
    <row r="392" ht="21" customHeight="1" spans="1:3">
      <c r="A392" s="202">
        <v>2200101</v>
      </c>
      <c r="B392" s="203" t="s">
        <v>821</v>
      </c>
      <c r="C392" s="204">
        <v>574.625848</v>
      </c>
    </row>
    <row r="393" ht="21" customHeight="1" spans="1:3">
      <c r="A393" s="202">
        <v>2200106</v>
      </c>
      <c r="B393" s="203" t="s">
        <v>1133</v>
      </c>
      <c r="C393" s="204">
        <v>50</v>
      </c>
    </row>
    <row r="394" ht="21" customHeight="1" spans="1:3">
      <c r="A394" s="202">
        <v>2200150</v>
      </c>
      <c r="B394" s="203" t="s">
        <v>824</v>
      </c>
      <c r="C394" s="204">
        <v>1250.455792</v>
      </c>
    </row>
    <row r="395" ht="21" customHeight="1" spans="1:3">
      <c r="A395" s="202">
        <v>2200199</v>
      </c>
      <c r="B395" s="203" t="s">
        <v>1134</v>
      </c>
      <c r="C395" s="204">
        <v>200</v>
      </c>
    </row>
    <row r="396" ht="21" customHeight="1" spans="1:3">
      <c r="A396" s="201">
        <v>22005</v>
      </c>
      <c r="B396" s="173" t="s">
        <v>1135</v>
      </c>
      <c r="C396" s="204">
        <v>173.68</v>
      </c>
    </row>
    <row r="397" ht="21" customHeight="1" spans="1:3">
      <c r="A397" s="202">
        <v>2200504</v>
      </c>
      <c r="B397" s="203" t="s">
        <v>1136</v>
      </c>
      <c r="C397" s="204">
        <v>153.68</v>
      </c>
    </row>
    <row r="398" ht="21" customHeight="1" spans="1:3">
      <c r="A398" s="202">
        <v>2200509</v>
      </c>
      <c r="B398" s="203" t="s">
        <v>1137</v>
      </c>
      <c r="C398" s="204">
        <v>20</v>
      </c>
    </row>
    <row r="399" ht="21" customHeight="1" spans="1:3">
      <c r="A399" s="201">
        <v>22099</v>
      </c>
      <c r="B399" s="173" t="s">
        <v>1138</v>
      </c>
      <c r="C399" s="204">
        <v>1284.5</v>
      </c>
    </row>
    <row r="400" ht="21" customHeight="1" spans="1:3">
      <c r="A400" s="202">
        <v>2209999</v>
      </c>
      <c r="B400" s="203" t="s">
        <v>1138</v>
      </c>
      <c r="C400" s="204">
        <v>1284.5</v>
      </c>
    </row>
    <row r="401" ht="21" customHeight="1" spans="1:3">
      <c r="A401" s="199">
        <v>221</v>
      </c>
      <c r="B401" s="200" t="s">
        <v>1139</v>
      </c>
      <c r="C401" s="204">
        <v>19422.60609</v>
      </c>
    </row>
    <row r="402" ht="21" customHeight="1" spans="1:3">
      <c r="A402" s="201">
        <v>22101</v>
      </c>
      <c r="B402" s="173" t="s">
        <v>1140</v>
      </c>
      <c r="C402" s="204">
        <v>9694</v>
      </c>
    </row>
    <row r="403" ht="21" customHeight="1" spans="1:3">
      <c r="A403" s="202">
        <v>2210105</v>
      </c>
      <c r="B403" s="203" t="s">
        <v>1141</v>
      </c>
      <c r="C403" s="204">
        <v>7</v>
      </c>
    </row>
    <row r="404" ht="21" customHeight="1" spans="1:3">
      <c r="A404" s="202">
        <v>2210108</v>
      </c>
      <c r="B404" s="203" t="s">
        <v>1142</v>
      </c>
      <c r="C404" s="204">
        <v>6832</v>
      </c>
    </row>
    <row r="405" ht="21" customHeight="1" spans="1:3">
      <c r="A405" s="202">
        <v>2210199</v>
      </c>
      <c r="B405" s="203" t="s">
        <v>1143</v>
      </c>
      <c r="C405" s="204">
        <v>2855</v>
      </c>
    </row>
    <row r="406" ht="21" customHeight="1" spans="1:3">
      <c r="A406" s="201">
        <v>22102</v>
      </c>
      <c r="B406" s="173" t="s">
        <v>1144</v>
      </c>
      <c r="C406" s="204">
        <v>9728.60609</v>
      </c>
    </row>
    <row r="407" ht="21" customHeight="1" spans="1:3">
      <c r="A407" s="202">
        <v>2210201</v>
      </c>
      <c r="B407" s="203" t="s">
        <v>1145</v>
      </c>
      <c r="C407" s="204">
        <v>9728.60609</v>
      </c>
    </row>
    <row r="408" ht="21" customHeight="1" spans="1:3">
      <c r="A408" s="199">
        <v>222</v>
      </c>
      <c r="B408" s="200" t="s">
        <v>1146</v>
      </c>
      <c r="C408" s="204">
        <v>436.5</v>
      </c>
    </row>
    <row r="409" ht="21" customHeight="1" spans="1:3">
      <c r="A409" s="201">
        <v>22204</v>
      </c>
      <c r="B409" s="173" t="s">
        <v>1147</v>
      </c>
      <c r="C409" s="204">
        <v>436.5</v>
      </c>
    </row>
    <row r="410" ht="21" customHeight="1" spans="1:3">
      <c r="A410" s="202">
        <v>2220401</v>
      </c>
      <c r="B410" s="203" t="s">
        <v>1148</v>
      </c>
      <c r="C410" s="204">
        <v>436.5</v>
      </c>
    </row>
    <row r="411" ht="21" customHeight="1" spans="1:3">
      <c r="A411" s="199">
        <v>224</v>
      </c>
      <c r="B411" s="200" t="s">
        <v>1149</v>
      </c>
      <c r="C411" s="204">
        <v>3828.620072</v>
      </c>
    </row>
    <row r="412" ht="21" customHeight="1" spans="1:3">
      <c r="A412" s="201">
        <v>22401</v>
      </c>
      <c r="B412" s="173" t="s">
        <v>1150</v>
      </c>
      <c r="C412" s="204">
        <v>1016.15412</v>
      </c>
    </row>
    <row r="413" ht="21" customHeight="1" spans="1:3">
      <c r="A413" s="202">
        <v>2240101</v>
      </c>
      <c r="B413" s="203" t="s">
        <v>821</v>
      </c>
      <c r="C413" s="204">
        <v>411.53924</v>
      </c>
    </row>
    <row r="414" ht="21" customHeight="1" spans="1:3">
      <c r="A414" s="202">
        <v>2240150</v>
      </c>
      <c r="B414" s="203" t="s">
        <v>824</v>
      </c>
      <c r="C414" s="204">
        <v>214.61488</v>
      </c>
    </row>
    <row r="415" ht="21" customHeight="1" spans="1:3">
      <c r="A415" s="202">
        <v>2240199</v>
      </c>
      <c r="B415" s="203" t="s">
        <v>1151</v>
      </c>
      <c r="C415" s="204">
        <v>390</v>
      </c>
    </row>
    <row r="416" ht="21" customHeight="1" spans="1:3">
      <c r="A416" s="201">
        <v>22402</v>
      </c>
      <c r="B416" s="173" t="s">
        <v>1152</v>
      </c>
      <c r="C416" s="204">
        <v>701</v>
      </c>
    </row>
    <row r="417" ht="21" customHeight="1" spans="1:3">
      <c r="A417" s="202">
        <v>2240201</v>
      </c>
      <c r="B417" s="203" t="s">
        <v>821</v>
      </c>
      <c r="C417" s="204">
        <v>701</v>
      </c>
    </row>
    <row r="418" ht="21" customHeight="1" spans="1:3">
      <c r="A418" s="201">
        <v>22405</v>
      </c>
      <c r="B418" s="173" t="s">
        <v>1153</v>
      </c>
      <c r="C418" s="204">
        <v>69.955952</v>
      </c>
    </row>
    <row r="419" ht="21" customHeight="1" spans="1:3">
      <c r="A419" s="202">
        <v>2240550</v>
      </c>
      <c r="B419" s="203" t="s">
        <v>1154</v>
      </c>
      <c r="C419" s="204">
        <v>64.955952</v>
      </c>
    </row>
    <row r="420" ht="21" customHeight="1" spans="1:3">
      <c r="A420" s="202">
        <v>2240599</v>
      </c>
      <c r="B420" s="203" t="s">
        <v>1155</v>
      </c>
      <c r="C420" s="204">
        <v>5</v>
      </c>
    </row>
    <row r="421" ht="21" customHeight="1" spans="1:3">
      <c r="A421" s="201">
        <v>22406</v>
      </c>
      <c r="B421" s="173" t="s">
        <v>1156</v>
      </c>
      <c r="C421" s="204">
        <v>1961.51</v>
      </c>
    </row>
    <row r="422" ht="21" customHeight="1" spans="1:3">
      <c r="A422" s="202">
        <v>2240601</v>
      </c>
      <c r="B422" s="203" t="s">
        <v>1157</v>
      </c>
      <c r="C422" s="204">
        <v>1961.51</v>
      </c>
    </row>
    <row r="423" ht="21" customHeight="1" spans="1:3">
      <c r="A423" s="201">
        <v>22407</v>
      </c>
      <c r="B423" s="173" t="s">
        <v>1158</v>
      </c>
      <c r="C423" s="204">
        <v>80</v>
      </c>
    </row>
    <row r="424" ht="21" customHeight="1" spans="1:3">
      <c r="A424" s="202">
        <v>2240703</v>
      </c>
      <c r="B424" s="203" t="s">
        <v>1159</v>
      </c>
      <c r="C424" s="204">
        <v>80</v>
      </c>
    </row>
    <row r="425" ht="21" customHeight="1" spans="1:3">
      <c r="A425" s="199">
        <v>227</v>
      </c>
      <c r="B425" s="200" t="s">
        <v>1160</v>
      </c>
      <c r="C425" s="204">
        <v>7140</v>
      </c>
    </row>
    <row r="426" ht="21" customHeight="1" spans="1:3">
      <c r="A426" s="199">
        <v>229</v>
      </c>
      <c r="B426" s="200" t="s">
        <v>1161</v>
      </c>
      <c r="C426" s="204">
        <f>47652.6615-2100</f>
        <v>45552.6615</v>
      </c>
    </row>
    <row r="427" ht="21" customHeight="1" spans="1:3">
      <c r="A427" s="201">
        <v>22902</v>
      </c>
      <c r="B427" s="173" t="s">
        <v>1162</v>
      </c>
      <c r="C427" s="204">
        <f>47652.6615-2100</f>
        <v>45552.6615</v>
      </c>
    </row>
    <row r="428" ht="21" customHeight="1" spans="1:3">
      <c r="A428" s="202">
        <v>2290201</v>
      </c>
      <c r="B428" s="203" t="s">
        <v>1162</v>
      </c>
      <c r="C428" s="204">
        <f>47652.6615-2100</f>
        <v>45552.6615</v>
      </c>
    </row>
    <row r="429" ht="21" customHeight="1" spans="1:3">
      <c r="A429" s="199">
        <v>232</v>
      </c>
      <c r="B429" s="200" t="s">
        <v>1163</v>
      </c>
      <c r="C429" s="204">
        <v>18983</v>
      </c>
    </row>
    <row r="430" ht="21" customHeight="1" spans="1:3">
      <c r="A430" s="201">
        <v>23203</v>
      </c>
      <c r="B430" s="173" t="s">
        <v>1164</v>
      </c>
      <c r="C430" s="204">
        <v>18983</v>
      </c>
    </row>
    <row r="431" ht="21" customHeight="1" spans="1:3">
      <c r="A431" s="202">
        <v>2320399</v>
      </c>
      <c r="B431" s="203" t="s">
        <v>1165</v>
      </c>
      <c r="C431" s="204">
        <v>18983</v>
      </c>
    </row>
    <row r="432" ht="21" customHeight="1" spans="1:3">
      <c r="A432" s="202"/>
      <c r="B432" s="200"/>
      <c r="C432" s="204"/>
    </row>
    <row r="433" ht="25.5" customHeight="1" spans="2:3">
      <c r="B433" s="205" t="s">
        <v>1166</v>
      </c>
      <c r="C433" s="205"/>
    </row>
  </sheetData>
  <mergeCells count="4">
    <mergeCell ref="B1:C1"/>
    <mergeCell ref="B2:C2"/>
    <mergeCell ref="B3:C3"/>
    <mergeCell ref="B433:C433"/>
  </mergeCells>
  <printOptions horizontalCentered="1"/>
  <pageMargins left="0.236220472440945" right="0.236220472440945" top="0.511811023622047" bottom="0.590551181102362" header="0.78740157480315" footer="0.236220472440945"/>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D29"/>
  <sheetViews>
    <sheetView showZeros="0" zoomScale="115" zoomScaleNormal="115" workbookViewId="0">
      <selection activeCell="D28" sqref="D28"/>
    </sheetView>
  </sheetViews>
  <sheetFormatPr defaultColWidth="9" defaultRowHeight="12.75" outlineLevelCol="3"/>
  <cols>
    <col min="1" max="1" width="37" style="176" customWidth="1"/>
    <col min="2" max="4" width="18.125" style="177" customWidth="1"/>
    <col min="5" max="16384" width="9" style="176"/>
  </cols>
  <sheetData>
    <row r="1" ht="20.25" customHeight="1" spans="1:4">
      <c r="A1" s="87" t="s">
        <v>1167</v>
      </c>
      <c r="B1" s="87"/>
      <c r="C1" s="87"/>
      <c r="D1" s="87"/>
    </row>
    <row r="2" ht="29.25" customHeight="1" spans="1:4">
      <c r="A2" s="88" t="s">
        <v>817</v>
      </c>
      <c r="B2" s="88"/>
      <c r="C2" s="88"/>
      <c r="D2" s="88"/>
    </row>
    <row r="3" ht="18" customHeight="1" spans="1:4">
      <c r="A3" s="178" t="s">
        <v>1168</v>
      </c>
      <c r="B3" s="178"/>
      <c r="C3" s="178"/>
      <c r="D3" s="178"/>
    </row>
    <row r="4" ht="21" customHeight="1" spans="1:4">
      <c r="A4" s="179"/>
      <c r="B4" s="179"/>
      <c r="C4" s="179"/>
      <c r="D4" s="61" t="s">
        <v>35</v>
      </c>
    </row>
    <row r="5" s="175" customFormat="1" ht="24" customHeight="1" spans="1:4">
      <c r="A5" s="180" t="s">
        <v>1169</v>
      </c>
      <c r="B5" s="181" t="s">
        <v>1170</v>
      </c>
      <c r="C5" s="181"/>
      <c r="D5" s="181"/>
    </row>
    <row r="6" s="175" customFormat="1" ht="24" customHeight="1" spans="1:4">
      <c r="A6" s="180"/>
      <c r="B6" s="182" t="s">
        <v>1171</v>
      </c>
      <c r="C6" s="182" t="s">
        <v>1172</v>
      </c>
      <c r="D6" s="182" t="s">
        <v>1173</v>
      </c>
    </row>
    <row r="7" ht="24" customHeight="1" spans="1:4">
      <c r="A7" s="180" t="s">
        <v>1174</v>
      </c>
      <c r="B7" s="183">
        <f>C7+D7</f>
        <v>492738.318493</v>
      </c>
      <c r="C7" s="183">
        <f>SUM(C8:C28)</f>
        <v>168924.909629</v>
      </c>
      <c r="D7" s="183">
        <f>SUM(D8:D28)</f>
        <v>323813.408864</v>
      </c>
    </row>
    <row r="8" ht="20.1" customHeight="1" spans="1:4">
      <c r="A8" s="184" t="s">
        <v>819</v>
      </c>
      <c r="B8" s="185">
        <f t="shared" ref="B8:B28" si="0">C8+D8</f>
        <v>42639.662564</v>
      </c>
      <c r="C8" s="186">
        <v>15425.842864</v>
      </c>
      <c r="D8" s="186">
        <v>27213.8197</v>
      </c>
    </row>
    <row r="9" ht="20.1" customHeight="1" spans="1:4">
      <c r="A9" s="184" t="s">
        <v>873</v>
      </c>
      <c r="B9" s="185">
        <f t="shared" si="0"/>
        <v>280.395796</v>
      </c>
      <c r="C9" s="186">
        <v>148.395796</v>
      </c>
      <c r="D9" s="186">
        <v>132</v>
      </c>
    </row>
    <row r="10" ht="20.1" customHeight="1" spans="1:4">
      <c r="A10" s="184" t="s">
        <v>877</v>
      </c>
      <c r="B10" s="185">
        <f t="shared" si="0"/>
        <v>17842.528777</v>
      </c>
      <c r="C10" s="186">
        <v>11581.029813</v>
      </c>
      <c r="D10" s="186">
        <v>6261.498964</v>
      </c>
    </row>
    <row r="11" ht="20.1" customHeight="1" spans="1:4">
      <c r="A11" s="184" t="s">
        <v>883</v>
      </c>
      <c r="B11" s="185">
        <f t="shared" si="0"/>
        <v>102518.634639</v>
      </c>
      <c r="C11" s="186">
        <v>64587.654339</v>
      </c>
      <c r="D11" s="186">
        <v>37930.9803</v>
      </c>
    </row>
    <row r="12" ht="20.1" customHeight="1" spans="1:4">
      <c r="A12" s="184" t="s">
        <v>899</v>
      </c>
      <c r="B12" s="185">
        <f t="shared" si="0"/>
        <v>1694.384956</v>
      </c>
      <c r="C12" s="186">
        <v>197.454956</v>
      </c>
      <c r="D12" s="186">
        <v>1496.93</v>
      </c>
    </row>
    <row r="13" ht="20.1" customHeight="1" spans="1:4">
      <c r="A13" s="184" t="s">
        <v>911</v>
      </c>
      <c r="B13" s="185">
        <f t="shared" si="0"/>
        <v>5452.486299</v>
      </c>
      <c r="C13" s="186">
        <v>2037.626299</v>
      </c>
      <c r="D13" s="186">
        <v>3414.86</v>
      </c>
    </row>
    <row r="14" ht="20.1" customHeight="1" spans="1:4">
      <c r="A14" s="184" t="s">
        <v>936</v>
      </c>
      <c r="B14" s="185">
        <f t="shared" si="0"/>
        <v>82250.818014</v>
      </c>
      <c r="C14" s="186">
        <v>33725.866114</v>
      </c>
      <c r="D14" s="186">
        <v>48524.9519</v>
      </c>
    </row>
    <row r="15" ht="20.1" customHeight="1" spans="1:4">
      <c r="A15" s="184" t="s">
        <v>999</v>
      </c>
      <c r="B15" s="185">
        <f t="shared" si="0"/>
        <v>37488.263034</v>
      </c>
      <c r="C15" s="186">
        <v>13775.020634</v>
      </c>
      <c r="D15" s="186">
        <v>23713.2424</v>
      </c>
    </row>
    <row r="16" ht="20.1" customHeight="1" spans="1:4">
      <c r="A16" s="184" t="s">
        <v>1037</v>
      </c>
      <c r="B16" s="185">
        <f t="shared" si="0"/>
        <v>8640.909233</v>
      </c>
      <c r="C16" s="186">
        <v>955.859233</v>
      </c>
      <c r="D16" s="186">
        <v>7685.05</v>
      </c>
    </row>
    <row r="17" ht="20.1" customHeight="1" spans="1:4">
      <c r="A17" s="184" t="s">
        <v>1059</v>
      </c>
      <c r="B17" s="185">
        <f t="shared" si="0"/>
        <v>10375.951239</v>
      </c>
      <c r="C17" s="186">
        <v>2591.321239</v>
      </c>
      <c r="D17" s="186">
        <v>7784.63</v>
      </c>
    </row>
    <row r="18" ht="20.1" customHeight="1" spans="1:4">
      <c r="A18" s="184" t="s">
        <v>1067</v>
      </c>
      <c r="B18" s="185">
        <f t="shared" si="0"/>
        <v>66905.622465</v>
      </c>
      <c r="C18" s="186">
        <v>8272.099965</v>
      </c>
      <c r="D18" s="186">
        <v>58633.5225</v>
      </c>
    </row>
    <row r="19" ht="20.1" customHeight="1" spans="1:4">
      <c r="A19" s="184" t="s">
        <v>1106</v>
      </c>
      <c r="B19" s="185">
        <f t="shared" si="0"/>
        <v>16191.420647</v>
      </c>
      <c r="C19" s="186">
        <v>3183.559047</v>
      </c>
      <c r="D19" s="186">
        <v>13007.8616</v>
      </c>
    </row>
    <row r="20" ht="20.1" customHeight="1" spans="1:4">
      <c r="A20" s="184" t="s">
        <v>1120</v>
      </c>
      <c r="B20" s="185">
        <f t="shared" si="0"/>
        <v>879</v>
      </c>
      <c r="C20" s="186"/>
      <c r="D20" s="186">
        <v>879</v>
      </c>
    </row>
    <row r="21" ht="20.1" customHeight="1" spans="1:4">
      <c r="A21" s="184" t="s">
        <v>1126</v>
      </c>
      <c r="B21" s="185">
        <f t="shared" si="0"/>
        <v>681.591528</v>
      </c>
      <c r="C21" s="186">
        <v>202.511528</v>
      </c>
      <c r="D21" s="186">
        <v>479.08</v>
      </c>
    </row>
    <row r="22" ht="20.1" customHeight="1" spans="1:4">
      <c r="A22" s="184" t="s">
        <v>1131</v>
      </c>
      <c r="B22" s="185">
        <f t="shared" si="0"/>
        <v>3533.26164</v>
      </c>
      <c r="C22" s="186">
        <v>1825.08164</v>
      </c>
      <c r="D22" s="186">
        <v>1708.18</v>
      </c>
    </row>
    <row r="23" ht="20.1" customHeight="1" spans="1:4">
      <c r="A23" s="184" t="s">
        <v>1139</v>
      </c>
      <c r="B23" s="185">
        <f t="shared" si="0"/>
        <v>19422.60609</v>
      </c>
      <c r="C23" s="186">
        <v>9724.47609</v>
      </c>
      <c r="D23" s="186">
        <v>9698.13</v>
      </c>
    </row>
    <row r="24" ht="20.1" customHeight="1" spans="1:4">
      <c r="A24" s="184" t="s">
        <v>1146</v>
      </c>
      <c r="B24" s="185">
        <f t="shared" si="0"/>
        <v>436.5</v>
      </c>
      <c r="C24" s="186"/>
      <c r="D24" s="186">
        <v>436.5</v>
      </c>
    </row>
    <row r="25" ht="20.1" customHeight="1" spans="1:4">
      <c r="A25" s="184" t="s">
        <v>1149</v>
      </c>
      <c r="B25" s="185">
        <f t="shared" si="0"/>
        <v>3828.620072</v>
      </c>
      <c r="C25" s="186">
        <v>691.110072</v>
      </c>
      <c r="D25" s="186">
        <v>3137.51</v>
      </c>
    </row>
    <row r="26" ht="20.1" customHeight="1" spans="1:4">
      <c r="A26" s="184" t="s">
        <v>1160</v>
      </c>
      <c r="B26" s="185">
        <f t="shared" si="0"/>
        <v>7140</v>
      </c>
      <c r="C26" s="186"/>
      <c r="D26" s="186">
        <v>7140</v>
      </c>
    </row>
    <row r="27" ht="20.1" customHeight="1" spans="1:4">
      <c r="A27" s="184" t="s">
        <v>1161</v>
      </c>
      <c r="B27" s="185">
        <f t="shared" si="0"/>
        <v>45552.6615</v>
      </c>
      <c r="C27" s="186"/>
      <c r="D27" s="186">
        <f>47652.6615-2100</f>
        <v>45552.6615</v>
      </c>
    </row>
    <row r="28" ht="20.1" customHeight="1" spans="1:4">
      <c r="A28" s="184" t="s">
        <v>1163</v>
      </c>
      <c r="B28" s="185">
        <f t="shared" si="0"/>
        <v>18983</v>
      </c>
      <c r="C28" s="186"/>
      <c r="D28" s="186">
        <v>18983</v>
      </c>
    </row>
    <row r="29" ht="52.5" customHeight="1" spans="1:4">
      <c r="A29" s="187" t="s">
        <v>1175</v>
      </c>
      <c r="B29" s="188"/>
      <c r="C29" s="188"/>
      <c r="D29" s="188"/>
    </row>
  </sheetData>
  <mergeCells count="7">
    <mergeCell ref="A1:D1"/>
    <mergeCell ref="A2:D2"/>
    <mergeCell ref="A3:D3"/>
    <mergeCell ref="A4:C4"/>
    <mergeCell ref="B5:D5"/>
    <mergeCell ref="A29:D29"/>
    <mergeCell ref="A5:A6"/>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B40"/>
  <sheetViews>
    <sheetView zoomScale="115" zoomScaleNormal="115" workbookViewId="0">
      <selection activeCell="F6" sqref="F6"/>
    </sheetView>
  </sheetViews>
  <sheetFormatPr defaultColWidth="21.5" defaultRowHeight="21.95" customHeight="1" outlineLevelCol="1"/>
  <cols>
    <col min="1" max="1" width="52.25" style="163" customWidth="1"/>
    <col min="2" max="2" width="24.75" style="164" customWidth="1"/>
    <col min="3" max="254" width="21.5" style="163"/>
    <col min="255" max="255" width="52.25" style="163" customWidth="1"/>
    <col min="256" max="256" width="32.5" style="163" customWidth="1"/>
    <col min="257" max="510" width="21.5" style="163"/>
    <col min="511" max="511" width="52.25" style="163" customWidth="1"/>
    <col min="512" max="512" width="32.5" style="163" customWidth="1"/>
    <col min="513" max="766" width="21.5" style="163"/>
    <col min="767" max="767" width="52.25" style="163" customWidth="1"/>
    <col min="768" max="768" width="32.5" style="163" customWidth="1"/>
    <col min="769" max="1022" width="21.5" style="163"/>
    <col min="1023" max="1023" width="52.25" style="163" customWidth="1"/>
    <col min="1024" max="1024" width="32.5" style="163" customWidth="1"/>
    <col min="1025" max="1278" width="21.5" style="163"/>
    <col min="1279" max="1279" width="52.25" style="163" customWidth="1"/>
    <col min="1280" max="1280" width="32.5" style="163" customWidth="1"/>
    <col min="1281" max="1534" width="21.5" style="163"/>
    <col min="1535" max="1535" width="52.25" style="163" customWidth="1"/>
    <col min="1536" max="1536" width="32.5" style="163" customWidth="1"/>
    <col min="1537" max="1790" width="21.5" style="163"/>
    <col min="1791" max="1791" width="52.25" style="163" customWidth="1"/>
    <col min="1792" max="1792" width="32.5" style="163" customWidth="1"/>
    <col min="1793" max="2046" width="21.5" style="163"/>
    <col min="2047" max="2047" width="52.25" style="163" customWidth="1"/>
    <col min="2048" max="2048" width="32.5" style="163" customWidth="1"/>
    <col min="2049" max="2302" width="21.5" style="163"/>
    <col min="2303" max="2303" width="52.25" style="163" customWidth="1"/>
    <col min="2304" max="2304" width="32.5" style="163" customWidth="1"/>
    <col min="2305" max="2558" width="21.5" style="163"/>
    <col min="2559" max="2559" width="52.25" style="163" customWidth="1"/>
    <col min="2560" max="2560" width="32.5" style="163" customWidth="1"/>
    <col min="2561" max="2814" width="21.5" style="163"/>
    <col min="2815" max="2815" width="52.25" style="163" customWidth="1"/>
    <col min="2816" max="2816" width="32.5" style="163" customWidth="1"/>
    <col min="2817" max="3070" width="21.5" style="163"/>
    <col min="3071" max="3071" width="52.25" style="163" customWidth="1"/>
    <col min="3072" max="3072" width="32.5" style="163" customWidth="1"/>
    <col min="3073" max="3326" width="21.5" style="163"/>
    <col min="3327" max="3327" width="52.25" style="163" customWidth="1"/>
    <col min="3328" max="3328" width="32.5" style="163" customWidth="1"/>
    <col min="3329" max="3582" width="21.5" style="163"/>
    <col min="3583" max="3583" width="52.25" style="163" customWidth="1"/>
    <col min="3584" max="3584" width="32.5" style="163" customWidth="1"/>
    <col min="3585" max="3838" width="21.5" style="163"/>
    <col min="3839" max="3839" width="52.25" style="163" customWidth="1"/>
    <col min="3840" max="3840" width="32.5" style="163" customWidth="1"/>
    <col min="3841" max="4094" width="21.5" style="163"/>
    <col min="4095" max="4095" width="52.25" style="163" customWidth="1"/>
    <col min="4096" max="4096" width="32.5" style="163" customWidth="1"/>
    <col min="4097" max="4350" width="21.5" style="163"/>
    <col min="4351" max="4351" width="52.25" style="163" customWidth="1"/>
    <col min="4352" max="4352" width="32.5" style="163" customWidth="1"/>
    <col min="4353" max="4606" width="21.5" style="163"/>
    <col min="4607" max="4607" width="52.25" style="163" customWidth="1"/>
    <col min="4608" max="4608" width="32.5" style="163" customWidth="1"/>
    <col min="4609" max="4862" width="21.5" style="163"/>
    <col min="4863" max="4863" width="52.25" style="163" customWidth="1"/>
    <col min="4864" max="4864" width="32.5" style="163" customWidth="1"/>
    <col min="4865" max="5118" width="21.5" style="163"/>
    <col min="5119" max="5119" width="52.25" style="163" customWidth="1"/>
    <col min="5120" max="5120" width="32.5" style="163" customWidth="1"/>
    <col min="5121" max="5374" width="21.5" style="163"/>
    <col min="5375" max="5375" width="52.25" style="163" customWidth="1"/>
    <col min="5376" max="5376" width="32.5" style="163" customWidth="1"/>
    <col min="5377" max="5630" width="21.5" style="163"/>
    <col min="5631" max="5631" width="52.25" style="163" customWidth="1"/>
    <col min="5632" max="5632" width="32.5" style="163" customWidth="1"/>
    <col min="5633" max="5886" width="21.5" style="163"/>
    <col min="5887" max="5887" width="52.25" style="163" customWidth="1"/>
    <col min="5888" max="5888" width="32.5" style="163" customWidth="1"/>
    <col min="5889" max="6142" width="21.5" style="163"/>
    <col min="6143" max="6143" width="52.25" style="163" customWidth="1"/>
    <col min="6144" max="6144" width="32.5" style="163" customWidth="1"/>
    <col min="6145" max="6398" width="21.5" style="163"/>
    <col min="6399" max="6399" width="52.25" style="163" customWidth="1"/>
    <col min="6400" max="6400" width="32.5" style="163" customWidth="1"/>
    <col min="6401" max="6654" width="21.5" style="163"/>
    <col min="6655" max="6655" width="52.25" style="163" customWidth="1"/>
    <col min="6656" max="6656" width="32.5" style="163" customWidth="1"/>
    <col min="6657" max="6910" width="21.5" style="163"/>
    <col min="6911" max="6911" width="52.25" style="163" customWidth="1"/>
    <col min="6912" max="6912" width="32.5" style="163" customWidth="1"/>
    <col min="6913" max="7166" width="21.5" style="163"/>
    <col min="7167" max="7167" width="52.25" style="163" customWidth="1"/>
    <col min="7168" max="7168" width="32.5" style="163" customWidth="1"/>
    <col min="7169" max="7422" width="21.5" style="163"/>
    <col min="7423" max="7423" width="52.25" style="163" customWidth="1"/>
    <col min="7424" max="7424" width="32.5" style="163" customWidth="1"/>
    <col min="7425" max="7678" width="21.5" style="163"/>
    <col min="7679" max="7679" width="52.25" style="163" customWidth="1"/>
    <col min="7680" max="7680" width="32.5" style="163" customWidth="1"/>
    <col min="7681" max="7934" width="21.5" style="163"/>
    <col min="7935" max="7935" width="52.25" style="163" customWidth="1"/>
    <col min="7936" max="7936" width="32.5" style="163" customWidth="1"/>
    <col min="7937" max="8190" width="21.5" style="163"/>
    <col min="8191" max="8191" width="52.25" style="163" customWidth="1"/>
    <col min="8192" max="8192" width="32.5" style="163" customWidth="1"/>
    <col min="8193" max="8446" width="21.5" style="163"/>
    <col min="8447" max="8447" width="52.25" style="163" customWidth="1"/>
    <col min="8448" max="8448" width="32.5" style="163" customWidth="1"/>
    <col min="8449" max="8702" width="21.5" style="163"/>
    <col min="8703" max="8703" width="52.25" style="163" customWidth="1"/>
    <col min="8704" max="8704" width="32.5" style="163" customWidth="1"/>
    <col min="8705" max="8958" width="21.5" style="163"/>
    <col min="8959" max="8959" width="52.25" style="163" customWidth="1"/>
    <col min="8960" max="8960" width="32.5" style="163" customWidth="1"/>
    <col min="8961" max="9214" width="21.5" style="163"/>
    <col min="9215" max="9215" width="52.25" style="163" customWidth="1"/>
    <col min="9216" max="9216" width="32.5" style="163" customWidth="1"/>
    <col min="9217" max="9470" width="21.5" style="163"/>
    <col min="9471" max="9471" width="52.25" style="163" customWidth="1"/>
    <col min="9472" max="9472" width="32.5" style="163" customWidth="1"/>
    <col min="9473" max="9726" width="21.5" style="163"/>
    <col min="9727" max="9727" width="52.25" style="163" customWidth="1"/>
    <col min="9728" max="9728" width="32.5" style="163" customWidth="1"/>
    <col min="9729" max="9982" width="21.5" style="163"/>
    <col min="9983" max="9983" width="52.25" style="163" customWidth="1"/>
    <col min="9984" max="9984" width="32.5" style="163" customWidth="1"/>
    <col min="9985" max="10238" width="21.5" style="163"/>
    <col min="10239" max="10239" width="52.25" style="163" customWidth="1"/>
    <col min="10240" max="10240" width="32.5" style="163" customWidth="1"/>
    <col min="10241" max="10494" width="21.5" style="163"/>
    <col min="10495" max="10495" width="52.25" style="163" customWidth="1"/>
    <col min="10496" max="10496" width="32.5" style="163" customWidth="1"/>
    <col min="10497" max="10750" width="21.5" style="163"/>
    <col min="10751" max="10751" width="52.25" style="163" customWidth="1"/>
    <col min="10752" max="10752" width="32.5" style="163" customWidth="1"/>
    <col min="10753" max="11006" width="21.5" style="163"/>
    <col min="11007" max="11007" width="52.25" style="163" customWidth="1"/>
    <col min="11008" max="11008" width="32.5" style="163" customWidth="1"/>
    <col min="11009" max="11262" width="21.5" style="163"/>
    <col min="11263" max="11263" width="52.25" style="163" customWidth="1"/>
    <col min="11264" max="11264" width="32.5" style="163" customWidth="1"/>
    <col min="11265" max="11518" width="21.5" style="163"/>
    <col min="11519" max="11519" width="52.25" style="163" customWidth="1"/>
    <col min="11520" max="11520" width="32.5" style="163" customWidth="1"/>
    <col min="11521" max="11774" width="21.5" style="163"/>
    <col min="11775" max="11775" width="52.25" style="163" customWidth="1"/>
    <col min="11776" max="11776" width="32.5" style="163" customWidth="1"/>
    <col min="11777" max="12030" width="21.5" style="163"/>
    <col min="12031" max="12031" width="52.25" style="163" customWidth="1"/>
    <col min="12032" max="12032" width="32.5" style="163" customWidth="1"/>
    <col min="12033" max="12286" width="21.5" style="163"/>
    <col min="12287" max="12287" width="52.25" style="163" customWidth="1"/>
    <col min="12288" max="12288" width="32.5" style="163" customWidth="1"/>
    <col min="12289" max="12542" width="21.5" style="163"/>
    <col min="12543" max="12543" width="52.25" style="163" customWidth="1"/>
    <col min="12544" max="12544" width="32.5" style="163" customWidth="1"/>
    <col min="12545" max="12798" width="21.5" style="163"/>
    <col min="12799" max="12799" width="52.25" style="163" customWidth="1"/>
    <col min="12800" max="12800" width="32.5" style="163" customWidth="1"/>
    <col min="12801" max="13054" width="21.5" style="163"/>
    <col min="13055" max="13055" width="52.25" style="163" customWidth="1"/>
    <col min="13056" max="13056" width="32.5" style="163" customWidth="1"/>
    <col min="13057" max="13310" width="21.5" style="163"/>
    <col min="13311" max="13311" width="52.25" style="163" customWidth="1"/>
    <col min="13312" max="13312" width="32.5" style="163" customWidth="1"/>
    <col min="13313" max="13566" width="21.5" style="163"/>
    <col min="13567" max="13567" width="52.25" style="163" customWidth="1"/>
    <col min="13568" max="13568" width="32.5" style="163" customWidth="1"/>
    <col min="13569" max="13822" width="21.5" style="163"/>
    <col min="13823" max="13823" width="52.25" style="163" customWidth="1"/>
    <col min="13824" max="13824" width="32.5" style="163" customWidth="1"/>
    <col min="13825" max="14078" width="21.5" style="163"/>
    <col min="14079" max="14079" width="52.25" style="163" customWidth="1"/>
    <col min="14080" max="14080" width="32.5" style="163" customWidth="1"/>
    <col min="14081" max="14334" width="21.5" style="163"/>
    <col min="14335" max="14335" width="52.25" style="163" customWidth="1"/>
    <col min="14336" max="14336" width="32.5" style="163" customWidth="1"/>
    <col min="14337" max="14590" width="21.5" style="163"/>
    <col min="14591" max="14591" width="52.25" style="163" customWidth="1"/>
    <col min="14592" max="14592" width="32.5" style="163" customWidth="1"/>
    <col min="14593" max="14846" width="21.5" style="163"/>
    <col min="14847" max="14847" width="52.25" style="163" customWidth="1"/>
    <col min="14848" max="14848" width="32.5" style="163" customWidth="1"/>
    <col min="14849" max="15102" width="21.5" style="163"/>
    <col min="15103" max="15103" width="52.25" style="163" customWidth="1"/>
    <col min="15104" max="15104" width="32.5" style="163" customWidth="1"/>
    <col min="15105" max="15358" width="21.5" style="163"/>
    <col min="15359" max="15359" width="52.25" style="163" customWidth="1"/>
    <col min="15360" max="15360" width="32.5" style="163" customWidth="1"/>
    <col min="15361" max="15614" width="21.5" style="163"/>
    <col min="15615" max="15615" width="52.25" style="163" customWidth="1"/>
    <col min="15616" max="15616" width="32.5" style="163" customWidth="1"/>
    <col min="15617" max="15870" width="21.5" style="163"/>
    <col min="15871" max="15871" width="52.25" style="163" customWidth="1"/>
    <col min="15872" max="15872" width="32.5" style="163" customWidth="1"/>
    <col min="15873" max="16126" width="21.5" style="163"/>
    <col min="16127" max="16127" width="52.25" style="163" customWidth="1"/>
    <col min="16128" max="16128" width="32.5" style="163" customWidth="1"/>
    <col min="16129" max="16384" width="21.5" style="163"/>
  </cols>
  <sheetData>
    <row r="1" ht="23.25" customHeight="1" spans="1:2">
      <c r="A1" s="87" t="s">
        <v>1176</v>
      </c>
      <c r="B1" s="87"/>
    </row>
    <row r="2" s="162" customFormat="1" ht="30.75" customHeight="1" spans="1:2">
      <c r="A2" s="88" t="s">
        <v>1177</v>
      </c>
      <c r="B2" s="88"/>
    </row>
    <row r="3" s="162" customFormat="1" ht="21" customHeight="1" spans="1:2">
      <c r="A3" s="165" t="s">
        <v>1178</v>
      </c>
      <c r="B3" s="165"/>
    </row>
    <row r="4" customHeight="1" spans="1:2">
      <c r="A4" s="166"/>
      <c r="B4" s="167" t="s">
        <v>35</v>
      </c>
    </row>
    <row r="5" ht="24" customHeight="1" spans="1:2">
      <c r="A5" s="168" t="s">
        <v>1179</v>
      </c>
      <c r="B5" s="124" t="s">
        <v>1170</v>
      </c>
    </row>
    <row r="6" ht="24" customHeight="1" spans="1:2">
      <c r="A6" s="169" t="s">
        <v>1180</v>
      </c>
      <c r="B6" s="170">
        <f>B7+B12+B22+B24+B26+B29+B32</f>
        <v>168924.909629</v>
      </c>
    </row>
    <row r="7" ht="20.1" customHeight="1" spans="1:2">
      <c r="A7" s="171" t="s">
        <v>1181</v>
      </c>
      <c r="B7" s="172">
        <v>34100.264295</v>
      </c>
    </row>
    <row r="8" ht="20.1" customHeight="1" spans="1:2">
      <c r="A8" s="173" t="s">
        <v>1182</v>
      </c>
      <c r="B8" s="115">
        <v>17822.9937</v>
      </c>
    </row>
    <row r="9" ht="20.1" customHeight="1" spans="1:2">
      <c r="A9" s="173" t="s">
        <v>1183</v>
      </c>
      <c r="B9" s="115">
        <v>10524.773791</v>
      </c>
    </row>
    <row r="10" ht="20.1" customHeight="1" spans="1:2">
      <c r="A10" s="173" t="s">
        <v>1184</v>
      </c>
      <c r="B10" s="115">
        <v>2117.724804</v>
      </c>
    </row>
    <row r="11" ht="20.1" customHeight="1" spans="1:2">
      <c r="A11" s="173" t="s">
        <v>1185</v>
      </c>
      <c r="B11" s="115">
        <v>3634.772</v>
      </c>
    </row>
    <row r="12" ht="20.1" customHeight="1" spans="1:2">
      <c r="A12" s="171" t="s">
        <v>1186</v>
      </c>
      <c r="B12" s="172">
        <v>9670.41088500001</v>
      </c>
    </row>
    <row r="13" ht="20.1" customHeight="1" spans="1:2">
      <c r="A13" s="173" t="s">
        <v>1187</v>
      </c>
      <c r="B13" s="115">
        <v>6203.10046800001</v>
      </c>
    </row>
    <row r="14" ht="20.1" customHeight="1" spans="1:2">
      <c r="A14" s="173" t="s">
        <v>1188</v>
      </c>
      <c r="B14" s="115">
        <v>161.8</v>
      </c>
    </row>
    <row r="15" ht="20.1" customHeight="1" spans="1:2">
      <c r="A15" s="173" t="s">
        <v>1189</v>
      </c>
      <c r="B15" s="115">
        <v>321.915617</v>
      </c>
    </row>
    <row r="16" ht="20.1" customHeight="1" spans="1:2">
      <c r="A16" s="173" t="s">
        <v>1190</v>
      </c>
      <c r="B16" s="115">
        <v>260.52</v>
      </c>
    </row>
    <row r="17" ht="20.1" customHeight="1" spans="1:2">
      <c r="A17" s="173" t="s">
        <v>1191</v>
      </c>
      <c r="B17" s="115">
        <v>371.3448</v>
      </c>
    </row>
    <row r="18" ht="20.1" customHeight="1" spans="1:2">
      <c r="A18" s="173" t="s">
        <v>1192</v>
      </c>
      <c r="B18" s="115">
        <v>13.5</v>
      </c>
    </row>
    <row r="19" ht="20.1" customHeight="1" spans="1:2">
      <c r="A19" s="173" t="s">
        <v>1193</v>
      </c>
      <c r="B19" s="115">
        <v>1414.3</v>
      </c>
    </row>
    <row r="20" ht="20.1" customHeight="1" spans="1:2">
      <c r="A20" s="173" t="s">
        <v>1194</v>
      </c>
      <c r="B20" s="115">
        <v>146.15</v>
      </c>
    </row>
    <row r="21" ht="20.1" customHeight="1" spans="1:2">
      <c r="A21" s="173" t="s">
        <v>1195</v>
      </c>
      <c r="B21" s="115">
        <v>777.78</v>
      </c>
    </row>
    <row r="22" ht="20.1" customHeight="1" spans="1:2">
      <c r="A22" s="171" t="s">
        <v>1196</v>
      </c>
      <c r="B22" s="172">
        <v>57.965</v>
      </c>
    </row>
    <row r="23" ht="20.1" customHeight="1" spans="1:2">
      <c r="A23" s="173" t="s">
        <v>1197</v>
      </c>
      <c r="B23" s="115">
        <v>57.965</v>
      </c>
    </row>
    <row r="24" ht="20.1" customHeight="1" spans="1:2">
      <c r="A24" s="171" t="s">
        <v>1198</v>
      </c>
      <c r="B24" s="172">
        <v>36.7</v>
      </c>
    </row>
    <row r="25" ht="20.1" customHeight="1" spans="1:2">
      <c r="A25" s="173" t="s">
        <v>1199</v>
      </c>
      <c r="B25" s="115">
        <v>36.7</v>
      </c>
    </row>
    <row r="26" ht="20.1" customHeight="1" spans="1:2">
      <c r="A26" s="171" t="s">
        <v>1200</v>
      </c>
      <c r="B26" s="172">
        <v>112349.147059</v>
      </c>
    </row>
    <row r="27" ht="20.1" customHeight="1" spans="1:2">
      <c r="A27" s="173" t="s">
        <v>1201</v>
      </c>
      <c r="B27" s="115">
        <v>103055.968259</v>
      </c>
    </row>
    <row r="28" ht="20.1" customHeight="1" spans="1:2">
      <c r="A28" s="173" t="s">
        <v>1202</v>
      </c>
      <c r="B28" s="115">
        <v>9293.17880000002</v>
      </c>
    </row>
    <row r="29" ht="20.1" customHeight="1" spans="1:2">
      <c r="A29" s="171" t="s">
        <v>1203</v>
      </c>
      <c r="B29" s="172">
        <v>71.9</v>
      </c>
    </row>
    <row r="30" ht="20.1" customHeight="1" spans="1:2">
      <c r="A30" s="173" t="s">
        <v>1204</v>
      </c>
      <c r="B30" s="115">
        <v>58.8</v>
      </c>
    </row>
    <row r="31" ht="20.1" customHeight="1" spans="1:2">
      <c r="A31" s="173" t="s">
        <v>1205</v>
      </c>
      <c r="B31" s="115">
        <v>13.1</v>
      </c>
    </row>
    <row r="32" ht="20.1" customHeight="1" spans="1:2">
      <c r="A32" s="171" t="s">
        <v>1206</v>
      </c>
      <c r="B32" s="172">
        <v>12638.52239</v>
      </c>
    </row>
    <row r="33" ht="20.1" customHeight="1" spans="1:2">
      <c r="A33" s="173" t="s">
        <v>1207</v>
      </c>
      <c r="B33" s="115">
        <v>45.6528</v>
      </c>
    </row>
    <row r="34" ht="20.1" customHeight="1" spans="1:2">
      <c r="A34" s="173" t="s">
        <v>1208</v>
      </c>
      <c r="B34" s="115">
        <v>12592.86959</v>
      </c>
    </row>
    <row r="35" ht="46.5" customHeight="1" spans="1:2">
      <c r="A35" s="174" t="s">
        <v>1209</v>
      </c>
      <c r="B35" s="174"/>
    </row>
    <row r="36" ht="13.5"/>
    <row r="37" ht="13.5"/>
    <row r="38" ht="13.5"/>
    <row r="39" ht="13.5"/>
    <row r="40" ht="13.5"/>
  </sheetData>
  <mergeCells count="4">
    <mergeCell ref="A1:B1"/>
    <mergeCell ref="A2:B2"/>
    <mergeCell ref="A3:B3"/>
    <mergeCell ref="A35:B35"/>
  </mergeCells>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D35"/>
  <sheetViews>
    <sheetView zoomScale="130" zoomScaleNormal="130" workbookViewId="0">
      <selection activeCell="I30" sqref="I30"/>
    </sheetView>
  </sheetViews>
  <sheetFormatPr defaultColWidth="9" defaultRowHeight="13.5" outlineLevelCol="3"/>
  <cols>
    <col min="1" max="1" width="26.125" style="100" customWidth="1"/>
    <col min="2" max="2" width="18.375" style="151" customWidth="1"/>
    <col min="3" max="3" width="18.75" style="151" customWidth="1"/>
    <col min="4" max="4" width="17" style="100" customWidth="1"/>
    <col min="5" max="16384" width="9" style="100"/>
  </cols>
  <sheetData>
    <row r="1" ht="18.75" spans="1:4">
      <c r="A1" s="87" t="s">
        <v>1210</v>
      </c>
      <c r="B1" s="152"/>
      <c r="C1" s="152"/>
      <c r="D1" s="87"/>
    </row>
    <row r="2" ht="25.5" customHeight="1" spans="1:4">
      <c r="A2" s="88" t="s">
        <v>1211</v>
      </c>
      <c r="B2" s="88"/>
      <c r="C2" s="88"/>
      <c r="D2" s="88"/>
    </row>
    <row r="3" ht="20.25" customHeight="1" spans="1:4">
      <c r="A3" s="89" t="s">
        <v>583</v>
      </c>
      <c r="B3" s="89"/>
      <c r="C3" s="89"/>
      <c r="D3" s="89"/>
    </row>
    <row r="4" ht="20.1" customHeight="1" spans="1:4">
      <c r="A4" s="101"/>
      <c r="B4" s="153"/>
      <c r="C4" s="153"/>
      <c r="D4" s="154" t="s">
        <v>35</v>
      </c>
    </row>
    <row r="5" ht="37.5" customHeight="1" spans="1:4">
      <c r="A5" s="92" t="s">
        <v>43</v>
      </c>
      <c r="B5" s="155" t="s">
        <v>1212</v>
      </c>
      <c r="C5" s="155" t="s">
        <v>585</v>
      </c>
      <c r="D5" s="93" t="s">
        <v>586</v>
      </c>
    </row>
    <row r="6" s="99" customFormat="1" ht="20.1" customHeight="1" spans="1:4">
      <c r="A6" s="156" t="s">
        <v>587</v>
      </c>
      <c r="B6" s="157">
        <f>SUM(B7:B34)</f>
        <v>46634.641495</v>
      </c>
      <c r="C6" s="157">
        <f>SUM(C7:C34)</f>
        <v>46634.641495</v>
      </c>
      <c r="D6" s="156"/>
    </row>
    <row r="7" s="99" customFormat="1" ht="15.75" customHeight="1" spans="1:4">
      <c r="A7" s="158" t="s">
        <v>615</v>
      </c>
      <c r="B7" s="115">
        <v>2108.31314</v>
      </c>
      <c r="C7" s="115">
        <v>2108.31314</v>
      </c>
      <c r="D7" s="159"/>
    </row>
    <row r="8" ht="15.75" customHeight="1" spans="1:4">
      <c r="A8" s="158" t="s">
        <v>598</v>
      </c>
      <c r="B8" s="115">
        <v>1476.637462</v>
      </c>
      <c r="C8" s="115">
        <v>1476.637462</v>
      </c>
      <c r="D8" s="159"/>
    </row>
    <row r="9" ht="15.75" customHeight="1" spans="1:4">
      <c r="A9" s="158" t="s">
        <v>594</v>
      </c>
      <c r="B9" s="115">
        <v>1513.637487</v>
      </c>
      <c r="C9" s="115">
        <v>1513.637487</v>
      </c>
      <c r="D9" s="159"/>
    </row>
    <row r="10" ht="15.75" customHeight="1" spans="1:4">
      <c r="A10" s="158" t="s">
        <v>609</v>
      </c>
      <c r="B10" s="115">
        <v>886.192726</v>
      </c>
      <c r="C10" s="115">
        <v>886.192726</v>
      </c>
      <c r="D10" s="159"/>
    </row>
    <row r="11" ht="15.75" customHeight="1" spans="1:4">
      <c r="A11" s="158" t="s">
        <v>602</v>
      </c>
      <c r="B11" s="115">
        <v>3035.849421</v>
      </c>
      <c r="C11" s="115">
        <v>3035.849421</v>
      </c>
      <c r="D11" s="159"/>
    </row>
    <row r="12" ht="15.75" customHeight="1" spans="1:4">
      <c r="A12" s="158" t="s">
        <v>589</v>
      </c>
      <c r="B12" s="115">
        <v>2010.529045</v>
      </c>
      <c r="C12" s="115">
        <v>2010.529045</v>
      </c>
      <c r="D12" s="159"/>
    </row>
    <row r="13" ht="15.75" customHeight="1" spans="1:4">
      <c r="A13" s="158" t="s">
        <v>610</v>
      </c>
      <c r="B13" s="115">
        <v>1343.918614</v>
      </c>
      <c r="C13" s="115">
        <v>1343.918614</v>
      </c>
      <c r="D13" s="159"/>
    </row>
    <row r="14" ht="15.75" customHeight="1" spans="1:4">
      <c r="A14" s="158" t="s">
        <v>605</v>
      </c>
      <c r="B14" s="115">
        <v>1476.406633</v>
      </c>
      <c r="C14" s="115">
        <v>1476.406633</v>
      </c>
      <c r="D14" s="159"/>
    </row>
    <row r="15" ht="15.75" customHeight="1" spans="1:4">
      <c r="A15" s="158" t="s">
        <v>612</v>
      </c>
      <c r="B15" s="115">
        <v>1180.962815</v>
      </c>
      <c r="C15" s="115">
        <v>1180.962815</v>
      </c>
      <c r="D15" s="159"/>
    </row>
    <row r="16" ht="15.75" customHeight="1" spans="1:4">
      <c r="A16" s="158" t="s">
        <v>606</v>
      </c>
      <c r="B16" s="115">
        <v>2608.571685</v>
      </c>
      <c r="C16" s="115">
        <v>2608.571685</v>
      </c>
      <c r="D16" s="159"/>
    </row>
    <row r="17" ht="15.75" customHeight="1" spans="1:4">
      <c r="A17" s="158" t="s">
        <v>601</v>
      </c>
      <c r="B17" s="115">
        <v>1612.521505</v>
      </c>
      <c r="C17" s="115">
        <v>1612.521505</v>
      </c>
      <c r="D17" s="159"/>
    </row>
    <row r="18" ht="15.75" customHeight="1" spans="1:4">
      <c r="A18" s="158" t="s">
        <v>611</v>
      </c>
      <c r="B18" s="115">
        <v>1496.536327</v>
      </c>
      <c r="C18" s="115">
        <v>1496.536327</v>
      </c>
      <c r="D18" s="159"/>
    </row>
    <row r="19" ht="15.75" customHeight="1" spans="1:4">
      <c r="A19" s="158" t="s">
        <v>597</v>
      </c>
      <c r="B19" s="115">
        <v>1100.822491</v>
      </c>
      <c r="C19" s="115">
        <v>1100.822491</v>
      </c>
      <c r="D19" s="159"/>
    </row>
    <row r="20" ht="15.75" customHeight="1" spans="1:4">
      <c r="A20" s="158" t="s">
        <v>592</v>
      </c>
      <c r="B20" s="115">
        <v>1646.657544</v>
      </c>
      <c r="C20" s="115">
        <v>1646.657544</v>
      </c>
      <c r="D20" s="159"/>
    </row>
    <row r="21" ht="15.75" customHeight="1" spans="1:4">
      <c r="A21" s="158" t="s">
        <v>613</v>
      </c>
      <c r="B21" s="115">
        <v>1300.337891</v>
      </c>
      <c r="C21" s="115">
        <v>1300.337891</v>
      </c>
      <c r="D21" s="159"/>
    </row>
    <row r="22" ht="15.75" customHeight="1" spans="1:4">
      <c r="A22" s="158" t="s">
        <v>596</v>
      </c>
      <c r="B22" s="115">
        <v>1468.458966</v>
      </c>
      <c r="C22" s="115">
        <v>1468.458966</v>
      </c>
      <c r="D22" s="159"/>
    </row>
    <row r="23" ht="15.75" customHeight="1" spans="1:4">
      <c r="A23" s="158" t="s">
        <v>590</v>
      </c>
      <c r="B23" s="115">
        <v>2534.276069</v>
      </c>
      <c r="C23" s="115">
        <v>2534.276069</v>
      </c>
      <c r="D23" s="159"/>
    </row>
    <row r="24" ht="15.75" customHeight="1" spans="1:4">
      <c r="A24" s="158" t="s">
        <v>600</v>
      </c>
      <c r="B24" s="115">
        <v>2150.008068</v>
      </c>
      <c r="C24" s="115">
        <v>2150.008068</v>
      </c>
      <c r="D24" s="160"/>
    </row>
    <row r="25" ht="15.75" customHeight="1" spans="1:4">
      <c r="A25" s="158" t="s">
        <v>599</v>
      </c>
      <c r="B25" s="115">
        <v>1776.611971</v>
      </c>
      <c r="C25" s="115">
        <v>1776.611971</v>
      </c>
      <c r="D25" s="159"/>
    </row>
    <row r="26" ht="15.75" customHeight="1" spans="1:4">
      <c r="A26" s="158" t="s">
        <v>595</v>
      </c>
      <c r="B26" s="115">
        <v>1326.684799</v>
      </c>
      <c r="C26" s="115">
        <v>1326.684799</v>
      </c>
      <c r="D26" s="159"/>
    </row>
    <row r="27" ht="15.75" customHeight="1" spans="1:4">
      <c r="A27" s="158" t="s">
        <v>604</v>
      </c>
      <c r="B27" s="115">
        <v>2028.203945</v>
      </c>
      <c r="C27" s="115">
        <v>2028.203945</v>
      </c>
      <c r="D27" s="159"/>
    </row>
    <row r="28" ht="15.75" customHeight="1" spans="1:4">
      <c r="A28" s="158" t="s">
        <v>608</v>
      </c>
      <c r="B28" s="115">
        <v>923.910271</v>
      </c>
      <c r="C28" s="115">
        <v>923.910271</v>
      </c>
      <c r="D28" s="159"/>
    </row>
    <row r="29" ht="15.75" customHeight="1" spans="1:4">
      <c r="A29" s="158" t="s">
        <v>607</v>
      </c>
      <c r="B29" s="115">
        <v>1597.969198</v>
      </c>
      <c r="C29" s="115">
        <v>1597.969198</v>
      </c>
      <c r="D29" s="159"/>
    </row>
    <row r="30" ht="15.75" customHeight="1" spans="1:4">
      <c r="A30" s="158" t="s">
        <v>614</v>
      </c>
      <c r="B30" s="115">
        <v>1326.915205</v>
      </c>
      <c r="C30" s="115">
        <v>1326.915205</v>
      </c>
      <c r="D30" s="159"/>
    </row>
    <row r="31" ht="15.75" customHeight="1" spans="1:4">
      <c r="A31" s="158" t="s">
        <v>591</v>
      </c>
      <c r="B31" s="115">
        <v>1311.189027</v>
      </c>
      <c r="C31" s="115">
        <v>1311.189027</v>
      </c>
      <c r="D31" s="159"/>
    </row>
    <row r="32" ht="15.75" customHeight="1" spans="1:4">
      <c r="A32" s="158" t="s">
        <v>603</v>
      </c>
      <c r="B32" s="115">
        <v>2356.991109</v>
      </c>
      <c r="C32" s="115">
        <v>2356.991109</v>
      </c>
      <c r="D32" s="159"/>
    </row>
    <row r="33" ht="15.75" customHeight="1" spans="1:4">
      <c r="A33" s="158" t="s">
        <v>593</v>
      </c>
      <c r="B33" s="115">
        <v>1337.992414</v>
      </c>
      <c r="C33" s="115">
        <v>1337.992414</v>
      </c>
      <c r="D33" s="159"/>
    </row>
    <row r="34" ht="15.75" customHeight="1" spans="1:4">
      <c r="A34" s="158" t="s">
        <v>616</v>
      </c>
      <c r="B34" s="115">
        <v>1697.535667</v>
      </c>
      <c r="C34" s="115">
        <v>1697.535667</v>
      </c>
      <c r="D34" s="159"/>
    </row>
    <row r="35" ht="36.75" customHeight="1" spans="1:4">
      <c r="A35" s="161" t="s">
        <v>1213</v>
      </c>
      <c r="B35" s="161"/>
      <c r="C35" s="161"/>
      <c r="D35" s="161"/>
    </row>
  </sheetData>
  <mergeCells count="3">
    <mergeCell ref="A2:D2"/>
    <mergeCell ref="A3:D3"/>
    <mergeCell ref="A35:D35"/>
  </mergeCells>
  <printOptions horizontalCentered="1"/>
  <pageMargins left="0.25" right="0.25" top="0.75" bottom="0.75" header="0.3" footer="0.3"/>
  <pageSetup paperSize="9"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B92"/>
  <sheetViews>
    <sheetView showZeros="0" zoomScale="115" zoomScaleNormal="115" workbookViewId="0">
      <selection activeCell="B9" sqref="B9"/>
    </sheetView>
  </sheetViews>
  <sheetFormatPr defaultColWidth="10" defaultRowHeight="13.5" outlineLevelCol="1"/>
  <cols>
    <col min="1" max="1" width="58.375" style="86" customWidth="1"/>
    <col min="2" max="2" width="27.875" style="143" customWidth="1"/>
    <col min="3" max="3" width="15.25" style="86" customWidth="1"/>
    <col min="4" max="16384" width="10" style="86"/>
  </cols>
  <sheetData>
    <row r="1" ht="18.75" spans="1:2">
      <c r="A1" s="87" t="s">
        <v>1214</v>
      </c>
      <c r="B1" s="87"/>
    </row>
    <row r="2" ht="22.5" spans="1:2">
      <c r="A2" s="88" t="s">
        <v>1211</v>
      </c>
      <c r="B2" s="88"/>
    </row>
    <row r="3" spans="1:2">
      <c r="A3" s="89" t="s">
        <v>621</v>
      </c>
      <c r="B3" s="89"/>
    </row>
    <row r="4" ht="20.25" customHeight="1" spans="1:2">
      <c r="A4" s="101"/>
      <c r="B4" s="144" t="s">
        <v>35</v>
      </c>
    </row>
    <row r="5" ht="24" customHeight="1" spans="1:2">
      <c r="A5" s="145" t="s">
        <v>43</v>
      </c>
      <c r="B5" s="146" t="s">
        <v>1170</v>
      </c>
    </row>
    <row r="6" ht="24" customHeight="1" spans="1:2">
      <c r="A6" s="147" t="s">
        <v>587</v>
      </c>
      <c r="B6" s="126">
        <v>46634.641495</v>
      </c>
    </row>
    <row r="7" ht="24" customHeight="1" spans="1:2">
      <c r="A7" s="95" t="s">
        <v>1215</v>
      </c>
      <c r="B7" s="126">
        <v>46634.641495</v>
      </c>
    </row>
    <row r="8" s="142" customFormat="1" ht="20.1" customHeight="1" spans="1:2">
      <c r="A8" s="148" t="s">
        <v>1216</v>
      </c>
      <c r="B8" s="149">
        <v>46634.641495</v>
      </c>
    </row>
    <row r="9" s="142" customFormat="1" ht="20.1" customHeight="1" spans="1:2">
      <c r="A9" s="148"/>
      <c r="B9" s="149"/>
    </row>
    <row r="10" s="142" customFormat="1" ht="20.1" customHeight="1" spans="1:2">
      <c r="A10" s="148"/>
      <c r="B10" s="149"/>
    </row>
    <row r="11" s="142" customFormat="1" ht="20.1" customHeight="1" spans="1:2">
      <c r="A11" s="148"/>
      <c r="B11" s="149"/>
    </row>
    <row r="12" s="142" customFormat="1" ht="20.1" customHeight="1" spans="1:2">
      <c r="A12" s="95" t="s">
        <v>1217</v>
      </c>
      <c r="B12" s="149"/>
    </row>
    <row r="13" s="142" customFormat="1" ht="20.1" customHeight="1" spans="1:2">
      <c r="A13" s="148"/>
      <c r="B13" s="149"/>
    </row>
    <row r="14" s="142" customFormat="1" ht="20.1" customHeight="1" spans="1:2">
      <c r="A14" s="95"/>
      <c r="B14" s="149"/>
    </row>
    <row r="15" s="142" customFormat="1" ht="20.1" customHeight="1" spans="1:2">
      <c r="A15" s="148"/>
      <c r="B15" s="149"/>
    </row>
    <row r="16" s="142" customFormat="1" ht="20.1" customHeight="1" spans="1:2">
      <c r="A16" s="148"/>
      <c r="B16" s="149"/>
    </row>
    <row r="17" s="142" customFormat="1" ht="20.1" customHeight="1" spans="1:2">
      <c r="A17" s="148"/>
      <c r="B17" s="149"/>
    </row>
    <row r="18" s="142" customFormat="1" ht="20.1" customHeight="1" spans="1:2">
      <c r="A18" s="148"/>
      <c r="B18" s="149"/>
    </row>
    <row r="19" ht="20.1" customHeight="1" spans="1:2">
      <c r="A19" s="150" t="s">
        <v>1218</v>
      </c>
      <c r="B19" s="150"/>
    </row>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51.75" customHeight="1"/>
    <row r="81" ht="21.6" customHeight="1"/>
    <row r="82" ht="21.6" customHeight="1"/>
    <row r="83" ht="21.6" customHeight="1"/>
    <row r="84" ht="21.6" customHeight="1"/>
    <row r="86" ht="20.1" customHeight="1"/>
    <row r="87" ht="20.1" customHeight="1"/>
    <row r="88" ht="51.75" customHeight="1"/>
    <row r="89" ht="21.6" customHeight="1"/>
    <row r="90" ht="21.6" customHeight="1"/>
    <row r="91" ht="21.6" customHeight="1"/>
    <row r="92" ht="21.6" customHeight="1"/>
  </sheetData>
  <mergeCells count="4">
    <mergeCell ref="A1:B1"/>
    <mergeCell ref="A2:B2"/>
    <mergeCell ref="A3:B3"/>
    <mergeCell ref="A19:B19"/>
  </mergeCells>
  <printOptions horizontalCentered="1"/>
  <pageMargins left="0.236220472440945" right="0.236220472440945" top="0.511811023622047" bottom="0.47244094488189" header="0.31496062992126" footer="0.196850393700787"/>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36"/>
  <sheetViews>
    <sheetView topLeftCell="A19" workbookViewId="0">
      <selection activeCell="I10" sqref="I10"/>
    </sheetView>
  </sheetViews>
  <sheetFormatPr defaultColWidth="9" defaultRowHeight="13.5" outlineLevelCol="1"/>
  <cols>
    <col min="1" max="1" width="6.375" style="432" customWidth="1"/>
    <col min="2" max="2" width="74.875" style="432" customWidth="1"/>
    <col min="3" max="16384" width="9" style="432"/>
  </cols>
  <sheetData>
    <row r="1" s="430" customFormat="1" ht="58.5" customHeight="1" spans="2:2">
      <c r="B1" s="433" t="s">
        <v>2</v>
      </c>
    </row>
    <row r="2" s="430" customFormat="1" ht="27" customHeight="1" spans="2:2">
      <c r="B2" s="434" t="s">
        <v>3</v>
      </c>
    </row>
    <row r="3" s="431" customFormat="1" ht="27" customHeight="1" spans="2:2">
      <c r="B3" s="435" t="s">
        <v>4</v>
      </c>
    </row>
    <row r="4" ht="27" customHeight="1" spans="2:2">
      <c r="B4" s="436" t="s">
        <v>5</v>
      </c>
    </row>
    <row r="5" ht="27" customHeight="1" spans="2:2">
      <c r="B5" s="436" t="s">
        <v>6</v>
      </c>
    </row>
    <row r="6" ht="27" customHeight="1" spans="2:2">
      <c r="B6" s="436" t="s">
        <v>7</v>
      </c>
    </row>
    <row r="7" ht="27" customHeight="1" spans="2:2">
      <c r="B7" s="436" t="s">
        <v>8</v>
      </c>
    </row>
    <row r="8" ht="27" customHeight="1" spans="2:2">
      <c r="B8" s="435" t="s">
        <v>9</v>
      </c>
    </row>
    <row r="9" ht="27" customHeight="1" spans="2:2">
      <c r="B9" s="436" t="s">
        <v>10</v>
      </c>
    </row>
    <row r="10" ht="27" customHeight="1" spans="2:2">
      <c r="B10" s="436" t="s">
        <v>11</v>
      </c>
    </row>
    <row r="11" ht="27" customHeight="1" spans="2:2">
      <c r="B11" s="436" t="s">
        <v>12</v>
      </c>
    </row>
    <row r="12" ht="27" customHeight="1" spans="2:2">
      <c r="B12" s="436" t="s">
        <v>13</v>
      </c>
    </row>
    <row r="13" ht="27" customHeight="1" spans="2:2">
      <c r="B13" s="435" t="s">
        <v>14</v>
      </c>
    </row>
    <row r="14" ht="27" customHeight="1" spans="2:2">
      <c r="B14" s="436" t="s">
        <v>15</v>
      </c>
    </row>
    <row r="15" ht="27" customHeight="1" spans="2:2">
      <c r="B15" s="435" t="s">
        <v>16</v>
      </c>
    </row>
    <row r="16" ht="27" customHeight="1" spans="2:2">
      <c r="B16" s="436" t="s">
        <v>17</v>
      </c>
    </row>
    <row r="17" ht="27" customHeight="1" spans="2:2">
      <c r="B17" s="436" t="s">
        <v>18</v>
      </c>
    </row>
    <row r="18" ht="27" customHeight="1" spans="2:2">
      <c r="B18" s="436"/>
    </row>
    <row r="19" ht="27" customHeight="1" spans="2:2">
      <c r="B19" s="434" t="s">
        <v>19</v>
      </c>
    </row>
    <row r="20" ht="27" customHeight="1" spans="2:2">
      <c r="B20" s="435" t="s">
        <v>4</v>
      </c>
    </row>
    <row r="21" ht="27" customHeight="1" spans="2:2">
      <c r="B21" s="436" t="s">
        <v>20</v>
      </c>
    </row>
    <row r="22" ht="27" customHeight="1" spans="2:2">
      <c r="B22" s="436" t="s">
        <v>21</v>
      </c>
    </row>
    <row r="23" ht="44.25" customHeight="1" spans="2:2">
      <c r="B23" s="437" t="s">
        <v>22</v>
      </c>
    </row>
    <row r="24" ht="44.25" customHeight="1" spans="2:2">
      <c r="B24" s="437" t="s">
        <v>23</v>
      </c>
    </row>
    <row r="25" ht="27" customHeight="1" spans="2:2">
      <c r="B25" s="436" t="s">
        <v>24</v>
      </c>
    </row>
    <row r="26" ht="27" customHeight="1" spans="2:2">
      <c r="B26" s="436" t="s">
        <v>25</v>
      </c>
    </row>
    <row r="27" ht="27" customHeight="1" spans="2:2">
      <c r="B27" s="435" t="s">
        <v>9</v>
      </c>
    </row>
    <row r="28" ht="27" customHeight="1" spans="2:2">
      <c r="B28" s="436" t="s">
        <v>26</v>
      </c>
    </row>
    <row r="29" ht="27" customHeight="1" spans="2:2">
      <c r="B29" s="436" t="s">
        <v>27</v>
      </c>
    </row>
    <row r="30" ht="27" customHeight="1" spans="2:2">
      <c r="B30" s="436" t="s">
        <v>28</v>
      </c>
    </row>
    <row r="31" ht="27" customHeight="1" spans="2:2">
      <c r="B31" s="436" t="s">
        <v>29</v>
      </c>
    </row>
    <row r="32" ht="27" customHeight="1" spans="2:2">
      <c r="B32" s="435" t="s">
        <v>14</v>
      </c>
    </row>
    <row r="33" ht="27" customHeight="1" spans="2:2">
      <c r="B33" s="436" t="s">
        <v>30</v>
      </c>
    </row>
    <row r="34" ht="27" customHeight="1" spans="2:2">
      <c r="B34" s="435" t="s">
        <v>16</v>
      </c>
    </row>
    <row r="35" ht="27" customHeight="1" spans="2:2">
      <c r="B35" s="436" t="s">
        <v>31</v>
      </c>
    </row>
    <row r="36" ht="27" customHeight="1" spans="2:2">
      <c r="B36" s="436" t="s">
        <v>32</v>
      </c>
    </row>
  </sheetData>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D24"/>
  <sheetViews>
    <sheetView showZeros="0" zoomScale="115" zoomScaleNormal="115" workbookViewId="0">
      <selection activeCell="D20" sqref="D20"/>
    </sheetView>
  </sheetViews>
  <sheetFormatPr defaultColWidth="9" defaultRowHeight="20.1" customHeight="1" outlineLevelCol="3"/>
  <cols>
    <col min="1" max="1" width="37.875" style="119" customWidth="1"/>
    <col min="2" max="2" width="12.75" style="120" customWidth="1"/>
    <col min="3" max="3" width="32.5" style="121" customWidth="1"/>
    <col min="4" max="4" width="13.5" style="107" customWidth="1"/>
    <col min="5" max="16384" width="9" style="105"/>
  </cols>
  <sheetData>
    <row r="1" customHeight="1" spans="1:4">
      <c r="A1" s="87" t="s">
        <v>1219</v>
      </c>
      <c r="B1" s="87"/>
      <c r="C1" s="87"/>
      <c r="D1" s="87"/>
    </row>
    <row r="2" ht="29.25" customHeight="1" spans="1:4">
      <c r="A2" s="88" t="s">
        <v>1220</v>
      </c>
      <c r="B2" s="88"/>
      <c r="C2" s="88"/>
      <c r="D2" s="88"/>
    </row>
    <row r="3" customHeight="1" spans="1:4">
      <c r="A3" s="122"/>
      <c r="B3" s="122"/>
      <c r="C3" s="122"/>
      <c r="D3" s="109" t="s">
        <v>35</v>
      </c>
    </row>
    <row r="4" ht="24" customHeight="1" spans="1:4">
      <c r="A4" s="123" t="s">
        <v>651</v>
      </c>
      <c r="B4" s="124" t="s">
        <v>37</v>
      </c>
      <c r="C4" s="123" t="s">
        <v>119</v>
      </c>
      <c r="D4" s="124" t="s">
        <v>37</v>
      </c>
    </row>
    <row r="5" ht="24" customHeight="1" spans="1:4">
      <c r="A5" s="125" t="s">
        <v>44</v>
      </c>
      <c r="B5" s="126">
        <f>B6+B18</f>
        <v>192110.66</v>
      </c>
      <c r="C5" s="125" t="s">
        <v>44</v>
      </c>
      <c r="D5" s="82">
        <f>D6+D18</f>
        <v>192110.66</v>
      </c>
    </row>
    <row r="6" ht="24" customHeight="1" spans="1:4">
      <c r="A6" s="81" t="s">
        <v>45</v>
      </c>
      <c r="B6" s="126">
        <f>SUM(B7:B17)</f>
        <v>122330</v>
      </c>
      <c r="C6" s="127" t="s">
        <v>46</v>
      </c>
      <c r="D6" s="82">
        <f>SUM(D7:D14)</f>
        <v>126746.66</v>
      </c>
    </row>
    <row r="7" customHeight="1" spans="1:4">
      <c r="A7" s="68" t="s">
        <v>652</v>
      </c>
      <c r="B7" s="128"/>
      <c r="C7" s="68" t="s">
        <v>653</v>
      </c>
      <c r="D7" s="129"/>
    </row>
    <row r="8" customHeight="1" spans="1:4">
      <c r="A8" s="68" t="s">
        <v>1221</v>
      </c>
      <c r="B8" s="128"/>
      <c r="C8" s="121" t="s">
        <v>655</v>
      </c>
      <c r="D8" s="129">
        <v>2195</v>
      </c>
    </row>
    <row r="9" customHeight="1" spans="1:4">
      <c r="A9" s="68" t="s">
        <v>1222</v>
      </c>
      <c r="B9" s="129" t="s">
        <v>650</v>
      </c>
      <c r="C9" s="68" t="s">
        <v>657</v>
      </c>
      <c r="D9" s="129">
        <v>37239.62</v>
      </c>
    </row>
    <row r="10" customHeight="1" spans="1:4">
      <c r="A10" s="68" t="s">
        <v>1223</v>
      </c>
      <c r="B10" s="129">
        <v>110000</v>
      </c>
      <c r="C10" s="68" t="s">
        <v>659</v>
      </c>
      <c r="D10" s="129">
        <v>29250.49</v>
      </c>
    </row>
    <row r="11" customHeight="1" spans="1:4">
      <c r="A11" s="68" t="s">
        <v>1224</v>
      </c>
      <c r="B11" s="129"/>
      <c r="C11" s="68" t="s">
        <v>661</v>
      </c>
      <c r="D11" s="129"/>
    </row>
    <row r="12" customHeight="1" spans="1:4">
      <c r="A12" s="68" t="s">
        <v>1225</v>
      </c>
      <c r="B12" s="129"/>
      <c r="C12" s="68" t="s">
        <v>663</v>
      </c>
      <c r="D12" s="129">
        <v>36106.55</v>
      </c>
    </row>
    <row r="13" customHeight="1" spans="1:4">
      <c r="A13" s="68" t="s">
        <v>1226</v>
      </c>
      <c r="C13" s="68" t="s">
        <v>665</v>
      </c>
      <c r="D13" s="129">
        <v>21241</v>
      </c>
    </row>
    <row r="14" customHeight="1" spans="1:4">
      <c r="A14" s="68" t="s">
        <v>1227</v>
      </c>
      <c r="B14" s="129"/>
      <c r="C14" s="68" t="s">
        <v>1228</v>
      </c>
      <c r="D14" s="129">
        <v>714</v>
      </c>
    </row>
    <row r="15" customHeight="1" spans="1:4">
      <c r="A15" s="68" t="s">
        <v>1229</v>
      </c>
      <c r="B15" s="129">
        <v>330</v>
      </c>
      <c r="C15" s="68"/>
      <c r="D15" s="69"/>
    </row>
    <row r="16" customHeight="1" spans="1:4">
      <c r="A16" s="130" t="s">
        <v>1230</v>
      </c>
      <c r="B16" s="128"/>
      <c r="C16" s="68"/>
      <c r="D16" s="69"/>
    </row>
    <row r="17" customHeight="1" spans="1:4">
      <c r="A17" s="68" t="s">
        <v>1231</v>
      </c>
      <c r="B17" s="129">
        <v>12000</v>
      </c>
      <c r="C17" s="131"/>
      <c r="D17" s="132"/>
    </row>
    <row r="18" customHeight="1" spans="1:4">
      <c r="A18" s="81" t="s">
        <v>96</v>
      </c>
      <c r="B18" s="126">
        <f>B19+B20+B23</f>
        <v>69780.66</v>
      </c>
      <c r="C18" s="81" t="s">
        <v>98</v>
      </c>
      <c r="D18" s="82">
        <f>SUM(D19:D22)</f>
        <v>65364</v>
      </c>
    </row>
    <row r="19" customHeight="1" spans="1:4">
      <c r="A19" s="68" t="s">
        <v>99</v>
      </c>
      <c r="B19" s="133">
        <v>34066.66</v>
      </c>
      <c r="C19" s="68" t="s">
        <v>676</v>
      </c>
      <c r="D19" s="134">
        <v>3134</v>
      </c>
    </row>
    <row r="20" customHeight="1" spans="1:4">
      <c r="A20" s="135" t="s">
        <v>1232</v>
      </c>
      <c r="B20" s="133"/>
      <c r="C20" s="68" t="s">
        <v>678</v>
      </c>
      <c r="D20" s="134">
        <v>62230</v>
      </c>
    </row>
    <row r="21" customHeight="1" spans="1:4">
      <c r="A21" s="136" t="s">
        <v>1233</v>
      </c>
      <c r="B21" s="133"/>
      <c r="C21" s="137" t="s">
        <v>1234</v>
      </c>
      <c r="D21" s="134"/>
    </row>
    <row r="22" customHeight="1" spans="1:4">
      <c r="A22" s="138" t="s">
        <v>111</v>
      </c>
      <c r="B22" s="133"/>
      <c r="C22" s="139" t="s">
        <v>813</v>
      </c>
      <c r="D22" s="133"/>
    </row>
    <row r="23" customHeight="1" spans="1:4">
      <c r="A23" s="138" t="s">
        <v>1235</v>
      </c>
      <c r="B23" s="140">
        <v>35714</v>
      </c>
      <c r="C23" s="138" t="s">
        <v>814</v>
      </c>
      <c r="D23" s="133"/>
    </row>
    <row r="24" ht="35.1" customHeight="1" spans="1:4">
      <c r="A24" s="141" t="s">
        <v>1236</v>
      </c>
      <c r="B24" s="141"/>
      <c r="C24" s="141"/>
      <c r="D24" s="141"/>
    </row>
  </sheetData>
  <mergeCells count="5">
    <mergeCell ref="A1:B1"/>
    <mergeCell ref="C1:D1"/>
    <mergeCell ref="A2:D2"/>
    <mergeCell ref="A3:C3"/>
    <mergeCell ref="A24:D24"/>
  </mergeCells>
  <printOptions horizontalCentered="1"/>
  <pageMargins left="0.236220472440945" right="0.236220472440945" top="0.511811023622047" bottom="0.31496062992126" header="0.31496062992126" footer="0.31496062992126"/>
  <pageSetup paperSize="9" fitToHeight="0" orientation="portrait" blackAndWhite="1" errors="blank"/>
  <headerFooter alignWithMargins="0">
    <oddFooter>&amp;C&amp;P</oddFooter>
  </headerFooter>
  <ignoredErrors>
    <ignoredError sqref="D18" formulaRange="1"/>
  </ignoredError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C42"/>
  <sheetViews>
    <sheetView topLeftCell="B1" workbookViewId="0">
      <selection activeCell="J13" sqref="J13"/>
    </sheetView>
  </sheetViews>
  <sheetFormatPr defaultColWidth="9" defaultRowHeight="20.1" customHeight="1" outlineLevelCol="2"/>
  <cols>
    <col min="1" max="1" width="21.125" style="105" hidden="1" customWidth="1"/>
    <col min="2" max="2" width="61.625" style="106" customWidth="1"/>
    <col min="3" max="3" width="21.125" style="107" customWidth="1"/>
    <col min="4" max="16384" width="9" style="105"/>
  </cols>
  <sheetData>
    <row r="1" customHeight="1" spans="2:3">
      <c r="B1" s="87" t="s">
        <v>1237</v>
      </c>
      <c r="C1" s="87"/>
    </row>
    <row r="2" ht="35.25" customHeight="1" spans="2:3">
      <c r="B2" s="88" t="s">
        <v>1238</v>
      </c>
      <c r="C2" s="88"/>
    </row>
    <row r="3" customHeight="1" spans="2:3">
      <c r="B3" s="108"/>
      <c r="C3" s="109" t="s">
        <v>35</v>
      </c>
    </row>
    <row r="4" ht="24" customHeight="1" spans="2:3">
      <c r="B4" s="110" t="s">
        <v>119</v>
      </c>
      <c r="C4" s="111" t="s">
        <v>1170</v>
      </c>
    </row>
    <row r="5" ht="21.75" customHeight="1" spans="2:3">
      <c r="B5" s="112" t="s">
        <v>46</v>
      </c>
      <c r="C5" s="113">
        <f>C6+C12+C17+C26+C36+C39</f>
        <v>126746.66</v>
      </c>
    </row>
    <row r="6" customHeight="1" spans="1:3">
      <c r="A6" s="114">
        <v>208</v>
      </c>
      <c r="B6" s="114" t="s">
        <v>936</v>
      </c>
      <c r="C6" s="115">
        <v>2195</v>
      </c>
    </row>
    <row r="7" customHeight="1" spans="1:3">
      <c r="A7" s="116">
        <v>20822</v>
      </c>
      <c r="B7" s="116" t="s">
        <v>1239</v>
      </c>
      <c r="C7" s="115">
        <v>2053</v>
      </c>
    </row>
    <row r="8" customHeight="1" spans="1:3">
      <c r="A8" s="117">
        <v>2082201</v>
      </c>
      <c r="B8" s="117" t="s">
        <v>1240</v>
      </c>
      <c r="C8" s="115">
        <v>2043</v>
      </c>
    </row>
    <row r="9" customHeight="1" spans="1:3">
      <c r="A9" s="117">
        <v>2082202</v>
      </c>
      <c r="B9" s="117" t="s">
        <v>1241</v>
      </c>
      <c r="C9" s="115">
        <v>10</v>
      </c>
    </row>
    <row r="10" customHeight="1" spans="1:3">
      <c r="A10" s="116">
        <v>20823</v>
      </c>
      <c r="B10" s="116" t="s">
        <v>1242</v>
      </c>
      <c r="C10" s="115">
        <v>142</v>
      </c>
    </row>
    <row r="11" customHeight="1" spans="1:3">
      <c r="A11" s="117">
        <v>2082302</v>
      </c>
      <c r="B11" s="117" t="s">
        <v>1241</v>
      </c>
      <c r="C11" s="115">
        <v>142</v>
      </c>
    </row>
    <row r="12" customHeight="1" spans="1:3">
      <c r="A12" s="114">
        <v>212</v>
      </c>
      <c r="B12" s="114" t="s">
        <v>1059</v>
      </c>
      <c r="C12" s="115">
        <v>37239.62</v>
      </c>
    </row>
    <row r="13" customHeight="1" spans="1:3">
      <c r="A13" s="116">
        <v>21208</v>
      </c>
      <c r="B13" s="116" t="s">
        <v>1243</v>
      </c>
      <c r="C13" s="115">
        <v>37239.62</v>
      </c>
    </row>
    <row r="14" customHeight="1" spans="1:3">
      <c r="A14" s="117">
        <v>2120801</v>
      </c>
      <c r="B14" s="117" t="s">
        <v>1244</v>
      </c>
      <c r="C14" s="115">
        <v>35725</v>
      </c>
    </row>
    <row r="15" customHeight="1" spans="1:3">
      <c r="A15" s="117">
        <v>2120804</v>
      </c>
      <c r="B15" s="117" t="s">
        <v>1245</v>
      </c>
      <c r="C15" s="115">
        <v>380.22</v>
      </c>
    </row>
    <row r="16" customHeight="1" spans="1:3">
      <c r="A16" s="117">
        <v>2120899</v>
      </c>
      <c r="B16" s="117" t="s">
        <v>1246</v>
      </c>
      <c r="C16" s="115">
        <v>1134.4</v>
      </c>
    </row>
    <row r="17" customHeight="1" spans="1:3">
      <c r="A17" s="114">
        <v>213</v>
      </c>
      <c r="B17" s="114" t="s">
        <v>1067</v>
      </c>
      <c r="C17" s="115">
        <v>29250.49</v>
      </c>
    </row>
    <row r="18" customHeight="1" spans="1:3">
      <c r="A18" s="116">
        <v>21366</v>
      </c>
      <c r="B18" s="116" t="s">
        <v>1247</v>
      </c>
      <c r="C18" s="115">
        <v>617</v>
      </c>
    </row>
    <row r="19" customHeight="1" spans="1:3">
      <c r="A19" s="117">
        <v>2136601</v>
      </c>
      <c r="B19" s="117" t="s">
        <v>1241</v>
      </c>
      <c r="C19" s="115">
        <v>617</v>
      </c>
    </row>
    <row r="20" customHeight="1" spans="1:3">
      <c r="A20" s="116">
        <v>21367</v>
      </c>
      <c r="B20" s="116" t="s">
        <v>1248</v>
      </c>
      <c r="C20" s="115">
        <v>2939</v>
      </c>
    </row>
    <row r="21" customHeight="1" spans="1:3">
      <c r="A21" s="117">
        <v>2136701</v>
      </c>
      <c r="B21" s="117" t="s">
        <v>1241</v>
      </c>
      <c r="C21" s="115">
        <v>836</v>
      </c>
    </row>
    <row r="22" customHeight="1" spans="1:3">
      <c r="A22" s="117">
        <v>2136702</v>
      </c>
      <c r="B22" s="117" t="s">
        <v>1249</v>
      </c>
      <c r="C22" s="115">
        <v>1983</v>
      </c>
    </row>
    <row r="23" customHeight="1" spans="1:3">
      <c r="A23" s="117">
        <v>2136799</v>
      </c>
      <c r="B23" s="117" t="s">
        <v>1250</v>
      </c>
      <c r="C23" s="115">
        <v>120</v>
      </c>
    </row>
    <row r="24" customHeight="1" spans="1:3">
      <c r="A24" s="116">
        <v>21369</v>
      </c>
      <c r="B24" s="116" t="s">
        <v>1251</v>
      </c>
      <c r="C24" s="115">
        <v>25694.49</v>
      </c>
    </row>
    <row r="25" customHeight="1" spans="1:3">
      <c r="A25" s="117">
        <v>2136902</v>
      </c>
      <c r="B25" s="117" t="s">
        <v>1252</v>
      </c>
      <c r="C25" s="115">
        <v>25694.49</v>
      </c>
    </row>
    <row r="26" customHeight="1" spans="1:3">
      <c r="A26" s="114">
        <v>229</v>
      </c>
      <c r="B26" s="114" t="s">
        <v>1161</v>
      </c>
      <c r="C26" s="115">
        <v>36106.55</v>
      </c>
    </row>
    <row r="27" customHeight="1" spans="1:3">
      <c r="A27" s="116">
        <v>22904</v>
      </c>
      <c r="B27" s="116" t="s">
        <v>1253</v>
      </c>
      <c r="C27" s="115">
        <v>35000</v>
      </c>
    </row>
    <row r="28" customHeight="1" spans="1:3">
      <c r="A28" s="117">
        <v>2290402</v>
      </c>
      <c r="B28" s="117" t="s">
        <v>1254</v>
      </c>
      <c r="C28" s="115">
        <v>35000</v>
      </c>
    </row>
    <row r="29" customHeight="1" spans="1:3">
      <c r="A29" s="116">
        <v>22960</v>
      </c>
      <c r="B29" s="116" t="s">
        <v>1255</v>
      </c>
      <c r="C29" s="115">
        <v>1106.55</v>
      </c>
    </row>
    <row r="30" customHeight="1" spans="1:3">
      <c r="A30" s="117">
        <v>2296002</v>
      </c>
      <c r="B30" s="117" t="s">
        <v>1256</v>
      </c>
      <c r="C30" s="115">
        <v>761.8</v>
      </c>
    </row>
    <row r="31" customHeight="1" spans="1:3">
      <c r="A31" s="117">
        <v>2296003</v>
      </c>
      <c r="B31" s="117" t="s">
        <v>1257</v>
      </c>
      <c r="C31" s="115">
        <v>93</v>
      </c>
    </row>
    <row r="32" customHeight="1" spans="1:3">
      <c r="A32" s="117">
        <v>2296004</v>
      </c>
      <c r="B32" s="117" t="s">
        <v>1258</v>
      </c>
      <c r="C32" s="115">
        <v>38</v>
      </c>
    </row>
    <row r="33" customHeight="1" spans="1:3">
      <c r="A33" s="117">
        <v>2296006</v>
      </c>
      <c r="B33" s="117" t="s">
        <v>1259</v>
      </c>
      <c r="C33" s="115">
        <v>126</v>
      </c>
    </row>
    <row r="34" customHeight="1" spans="1:3">
      <c r="A34" s="117">
        <v>2296013</v>
      </c>
      <c r="B34" s="117" t="s">
        <v>1260</v>
      </c>
      <c r="C34" s="115">
        <v>80</v>
      </c>
    </row>
    <row r="35" customHeight="1" spans="1:3">
      <c r="A35" s="117">
        <v>2296099</v>
      </c>
      <c r="B35" s="117" t="s">
        <v>1261</v>
      </c>
      <c r="C35" s="115">
        <v>7.75</v>
      </c>
    </row>
    <row r="36" customHeight="1" spans="1:3">
      <c r="A36" s="114">
        <v>232</v>
      </c>
      <c r="B36" s="114" t="s">
        <v>1163</v>
      </c>
      <c r="C36" s="115">
        <v>21241</v>
      </c>
    </row>
    <row r="37" customHeight="1" spans="1:3">
      <c r="A37" s="116">
        <v>23204</v>
      </c>
      <c r="B37" s="116" t="s">
        <v>1262</v>
      </c>
      <c r="C37" s="115">
        <v>21241</v>
      </c>
    </row>
    <row r="38" customHeight="1" spans="1:3">
      <c r="A38" s="117">
        <v>2320499</v>
      </c>
      <c r="B38" s="117" t="s">
        <v>1263</v>
      </c>
      <c r="C38" s="115">
        <v>21241</v>
      </c>
    </row>
    <row r="39" customHeight="1" spans="1:3">
      <c r="A39" s="114">
        <v>234</v>
      </c>
      <c r="B39" s="114" t="s">
        <v>1264</v>
      </c>
      <c r="C39" s="115">
        <v>714</v>
      </c>
    </row>
    <row r="40" customHeight="1" spans="1:3">
      <c r="A40" s="116">
        <v>23401</v>
      </c>
      <c r="B40" s="116" t="s">
        <v>1265</v>
      </c>
      <c r="C40" s="115">
        <v>714</v>
      </c>
    </row>
    <row r="41" customHeight="1" spans="1:3">
      <c r="A41" s="117">
        <v>2340199</v>
      </c>
      <c r="B41" s="117" t="s">
        <v>1266</v>
      </c>
      <c r="C41" s="115">
        <v>714</v>
      </c>
    </row>
    <row r="42" ht="35.1" customHeight="1" spans="2:3">
      <c r="B42" s="118" t="s">
        <v>1267</v>
      </c>
      <c r="C42" s="118"/>
    </row>
  </sheetData>
  <mergeCells count="3">
    <mergeCell ref="B1:C1"/>
    <mergeCell ref="B2:C2"/>
    <mergeCell ref="B42:C42"/>
  </mergeCells>
  <printOptions horizontalCentered="1"/>
  <pageMargins left="0.236220472440945" right="0.236220472440945" top="0.31496062992126" bottom="0.31496062992126" header="0.31496062992126" footer="0.31496062992126"/>
  <pageSetup paperSize="9"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zoomScale="130" zoomScaleNormal="130" workbookViewId="0">
      <selection activeCell="I29" sqref="I29"/>
    </sheetView>
  </sheetViews>
  <sheetFormatPr defaultColWidth="9" defaultRowHeight="13.5" outlineLevelCol="2"/>
  <cols>
    <col min="1" max="1" width="9.875" style="100" customWidth="1"/>
    <col min="2" max="2" width="25.5" style="100" customWidth="1"/>
    <col min="3" max="3" width="29.75" style="100" customWidth="1"/>
    <col min="4" max="16384" width="9" style="100"/>
  </cols>
  <sheetData>
    <row r="1" ht="18.75" spans="1:3">
      <c r="A1" s="87" t="s">
        <v>1268</v>
      </c>
      <c r="B1" s="87"/>
      <c r="C1" s="87"/>
    </row>
    <row r="2" ht="25.5" customHeight="1" spans="1:3">
      <c r="A2" s="88" t="s">
        <v>1269</v>
      </c>
      <c r="B2" s="88"/>
      <c r="C2" s="88"/>
    </row>
    <row r="3" ht="20.25" customHeight="1" spans="1:3">
      <c r="A3" s="89" t="s">
        <v>583</v>
      </c>
      <c r="B3" s="89"/>
      <c r="C3" s="89"/>
    </row>
    <row r="4" ht="14.25" customHeight="1" spans="1:3">
      <c r="A4" s="101"/>
      <c r="B4" s="101"/>
      <c r="C4" s="91" t="s">
        <v>35</v>
      </c>
    </row>
    <row r="5" ht="32.25" customHeight="1" spans="1:3">
      <c r="A5" s="92" t="s">
        <v>1270</v>
      </c>
      <c r="B5" s="92"/>
      <c r="C5" s="93" t="s">
        <v>37</v>
      </c>
    </row>
    <row r="6" s="99" customFormat="1" ht="14.25" customHeight="1" spans="1:3">
      <c r="A6" s="94" t="s">
        <v>587</v>
      </c>
      <c r="B6" s="94"/>
      <c r="C6" s="102"/>
    </row>
    <row r="7" s="99" customFormat="1" ht="14.25" customHeight="1" spans="1:3">
      <c r="A7" s="103"/>
      <c r="B7" s="103"/>
      <c r="C7" s="104"/>
    </row>
    <row r="8" s="99" customFormat="1" ht="14.25" customHeight="1" spans="1:3">
      <c r="A8" s="103"/>
      <c r="B8" s="103"/>
      <c r="C8" s="104"/>
    </row>
    <row r="9" s="99" customFormat="1" ht="14.25" customHeight="1" spans="1:3">
      <c r="A9" s="103"/>
      <c r="B9" s="103"/>
      <c r="C9" s="104"/>
    </row>
    <row r="10" s="99" customFormat="1" ht="14.25" customHeight="1" spans="1:3">
      <c r="A10" s="103"/>
      <c r="B10" s="103"/>
      <c r="C10" s="104"/>
    </row>
    <row r="11" s="99" customFormat="1" ht="14.25" customHeight="1" spans="1:3">
      <c r="A11" s="103"/>
      <c r="B11" s="103"/>
      <c r="C11" s="104"/>
    </row>
    <row r="12" s="99" customFormat="1" ht="14.25" customHeight="1" spans="1:3">
      <c r="A12" s="103"/>
      <c r="B12" s="103"/>
      <c r="C12" s="104"/>
    </row>
    <row r="13" s="99" customFormat="1" ht="14.25" customHeight="1" spans="1:3">
      <c r="A13" s="103"/>
      <c r="B13" s="103"/>
      <c r="C13" s="104"/>
    </row>
    <row r="14" s="99" customFormat="1" ht="14.25" customHeight="1" spans="1:3">
      <c r="A14" s="103"/>
      <c r="B14" s="103"/>
      <c r="C14" s="104"/>
    </row>
    <row r="15" s="99" customFormat="1" ht="14.25" customHeight="1" spans="1:3">
      <c r="A15" s="103"/>
      <c r="B15" s="103"/>
      <c r="C15" s="104"/>
    </row>
    <row r="16" s="99" customFormat="1" ht="14.25" customHeight="1" spans="1:3">
      <c r="A16" s="103"/>
      <c r="B16" s="103"/>
      <c r="C16" s="104"/>
    </row>
    <row r="17" s="99" customFormat="1" ht="14.25" customHeight="1" spans="1:3">
      <c r="A17" s="103"/>
      <c r="B17" s="103"/>
      <c r="C17" s="104"/>
    </row>
    <row r="18" s="99" customFormat="1" ht="14.25" customHeight="1" spans="1:3">
      <c r="A18" s="103"/>
      <c r="B18" s="103"/>
      <c r="C18" s="104"/>
    </row>
    <row r="19" s="99" customFormat="1" ht="14.25" customHeight="1" spans="1:3">
      <c r="A19" s="103"/>
      <c r="B19" s="103"/>
      <c r="C19" s="104"/>
    </row>
    <row r="20" s="99" customFormat="1" ht="14.25" customHeight="1" spans="1:3">
      <c r="A20" s="103"/>
      <c r="B20" s="103"/>
      <c r="C20" s="104"/>
    </row>
    <row r="21" s="99" customFormat="1" ht="14.25" customHeight="1" spans="1:3">
      <c r="A21" s="103"/>
      <c r="B21" s="103"/>
      <c r="C21" s="104"/>
    </row>
    <row r="22" s="99" customFormat="1" ht="14.25" customHeight="1" spans="1:3">
      <c r="A22" s="103"/>
      <c r="B22" s="103"/>
      <c r="C22" s="104"/>
    </row>
    <row r="23" s="99" customFormat="1" ht="14.25" customHeight="1" spans="1:3">
      <c r="A23" s="103"/>
      <c r="B23" s="103"/>
      <c r="C23" s="104"/>
    </row>
    <row r="24" s="99" customFormat="1" ht="14.25" customHeight="1" spans="1:3">
      <c r="A24" s="103"/>
      <c r="B24" s="103"/>
      <c r="C24" s="104"/>
    </row>
    <row r="25" s="99" customFormat="1" ht="14.25" customHeight="1" spans="1:3">
      <c r="A25" s="103"/>
      <c r="B25" s="103"/>
      <c r="C25" s="104"/>
    </row>
    <row r="26" s="99" customFormat="1" ht="14.25" customHeight="1" spans="1:3">
      <c r="A26" s="103"/>
      <c r="B26" s="103"/>
      <c r="C26" s="104"/>
    </row>
    <row r="27" s="99" customFormat="1" ht="14.25" customHeight="1" spans="1:3">
      <c r="A27" s="103"/>
      <c r="B27" s="103"/>
      <c r="C27" s="104"/>
    </row>
    <row r="28" spans="1:1">
      <c r="A28" s="100" t="s">
        <v>1271</v>
      </c>
    </row>
  </sheetData>
  <mergeCells count="25">
    <mergeCell ref="A1:C1"/>
    <mergeCell ref="A2:C2"/>
    <mergeCell ref="A3:C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s>
  <printOptions horizontalCentered="1"/>
  <pageMargins left="0.31496062992126" right="0.31496062992126" top="0.393700787401575" bottom="0.196850393700787" header="0.31496062992126" footer="0.31496062992126"/>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7"/>
  <sheetViews>
    <sheetView showZeros="0" zoomScale="130" zoomScaleNormal="130" workbookViewId="0">
      <selection activeCell="H18" sqref="H18"/>
    </sheetView>
  </sheetViews>
  <sheetFormatPr defaultColWidth="10" defaultRowHeight="13.5" outlineLevelCol="1"/>
  <cols>
    <col min="1" max="1" width="53.5" style="85" customWidth="1"/>
    <col min="2" max="2" width="20.125" style="86" customWidth="1"/>
    <col min="3" max="16384" width="10" style="86"/>
  </cols>
  <sheetData>
    <row r="1" ht="18.75" spans="1:2">
      <c r="A1" s="87" t="s">
        <v>1272</v>
      </c>
      <c r="B1" s="87"/>
    </row>
    <row r="2" ht="22.5" spans="1:2">
      <c r="A2" s="88" t="s">
        <v>1269</v>
      </c>
      <c r="B2" s="88"/>
    </row>
    <row r="3" spans="1:2">
      <c r="A3" s="89" t="s">
        <v>621</v>
      </c>
      <c r="B3" s="89"/>
    </row>
    <row r="4" ht="20.25" customHeight="1" spans="1:2">
      <c r="A4" s="90"/>
      <c r="B4" s="91" t="s">
        <v>35</v>
      </c>
    </row>
    <row r="5" ht="24" customHeight="1" spans="1:2">
      <c r="A5" s="92" t="s">
        <v>622</v>
      </c>
      <c r="B5" s="93" t="s">
        <v>37</v>
      </c>
    </row>
    <row r="6" ht="24" customHeight="1" spans="1:2">
      <c r="A6" s="94" t="s">
        <v>587</v>
      </c>
      <c r="B6" s="93"/>
    </row>
    <row r="7" ht="20.1" customHeight="1" spans="1:2">
      <c r="A7" s="95" t="s">
        <v>1273</v>
      </c>
      <c r="B7" s="96"/>
    </row>
    <row r="8" ht="20.1" customHeight="1" spans="1:2">
      <c r="A8" s="95" t="s">
        <v>1274</v>
      </c>
      <c r="B8" s="96"/>
    </row>
    <row r="9" ht="20.1" customHeight="1" spans="1:2">
      <c r="A9" s="95" t="s">
        <v>1275</v>
      </c>
      <c r="B9" s="96"/>
    </row>
    <row r="10" ht="20.1" customHeight="1" spans="1:2">
      <c r="A10" s="95" t="s">
        <v>1276</v>
      </c>
      <c r="B10" s="96"/>
    </row>
    <row r="11" ht="20.1" customHeight="1" spans="1:2">
      <c r="A11" s="95" t="s">
        <v>1277</v>
      </c>
      <c r="B11" s="96"/>
    </row>
    <row r="12" ht="20.1" customHeight="1" spans="1:2">
      <c r="A12" s="95" t="s">
        <v>1278</v>
      </c>
      <c r="B12" s="96"/>
    </row>
    <row r="13" ht="20.1" customHeight="1" spans="1:2">
      <c r="A13" s="95" t="s">
        <v>1279</v>
      </c>
      <c r="B13" s="96"/>
    </row>
    <row r="14" ht="20.1" customHeight="1" spans="1:2">
      <c r="A14" s="95" t="s">
        <v>1280</v>
      </c>
      <c r="B14" s="96"/>
    </row>
    <row r="15" ht="18.75" customHeight="1" spans="1:2">
      <c r="A15" s="95" t="s">
        <v>1281</v>
      </c>
      <c r="B15" s="96"/>
    </row>
    <row r="16" ht="20.1" customHeight="1" spans="1:2">
      <c r="A16" s="97" t="s">
        <v>1282</v>
      </c>
      <c r="B16" s="96"/>
    </row>
    <row r="17" ht="49.5" customHeight="1" spans="1:2">
      <c r="A17" s="98" t="s">
        <v>1283</v>
      </c>
      <c r="B17" s="98"/>
    </row>
    <row r="18" ht="20.1" customHeight="1"/>
    <row r="19" ht="20.1" customHeight="1" spans="1:1">
      <c r="A19" s="86"/>
    </row>
    <row r="20" ht="20.1" customHeight="1" spans="1:1">
      <c r="A20" s="86"/>
    </row>
    <row r="21" ht="20.1" customHeight="1" spans="1:1">
      <c r="A21" s="86"/>
    </row>
    <row r="22" ht="20.1" customHeight="1" spans="1:1">
      <c r="A22" s="86"/>
    </row>
    <row r="23" ht="20.1" customHeight="1" spans="1:1">
      <c r="A23" s="86"/>
    </row>
    <row r="24" ht="20.1" customHeight="1" spans="1:1">
      <c r="A24" s="86"/>
    </row>
    <row r="25" ht="20.1" customHeight="1" spans="1:1">
      <c r="A25" s="86"/>
    </row>
    <row r="26" ht="20.1" customHeight="1" spans="1:1">
      <c r="A26" s="86"/>
    </row>
    <row r="27" ht="20.1" customHeight="1" spans="1:1">
      <c r="A27" s="86"/>
    </row>
    <row r="28" ht="20.1" customHeight="1" spans="1:1">
      <c r="A28" s="86"/>
    </row>
    <row r="29" ht="20.1" customHeight="1" spans="1:1">
      <c r="A29" s="86"/>
    </row>
    <row r="30" ht="20.1" customHeight="1" spans="1:1">
      <c r="A30" s="86"/>
    </row>
    <row r="31" ht="20.1" customHeight="1" spans="1:1">
      <c r="A31" s="86"/>
    </row>
    <row r="32" ht="20.1" customHeight="1" spans="1:1">
      <c r="A32" s="86"/>
    </row>
    <row r="33" ht="20.1" customHeight="1" spans="1:1">
      <c r="A33" s="86"/>
    </row>
    <row r="34" ht="20.1" customHeight="1" spans="1:1">
      <c r="A34" s="86"/>
    </row>
    <row r="35" ht="20.1" customHeight="1" spans="1:1">
      <c r="A35" s="86"/>
    </row>
    <row r="36" ht="20.1" customHeight="1" spans="1:1">
      <c r="A36" s="86"/>
    </row>
    <row r="37" ht="20.1" customHeight="1" spans="1:1">
      <c r="A37" s="86"/>
    </row>
    <row r="38" ht="20.1" customHeight="1" spans="1:1">
      <c r="A38" s="86"/>
    </row>
    <row r="39" ht="20.1" customHeight="1" spans="1:1">
      <c r="A39" s="86"/>
    </row>
    <row r="40" spans="1:1">
      <c r="A40" s="86"/>
    </row>
    <row r="41" spans="1:1">
      <c r="A41" s="86"/>
    </row>
    <row r="42" spans="1:1">
      <c r="A42" s="86"/>
    </row>
    <row r="43" spans="1:1">
      <c r="A43" s="86"/>
    </row>
    <row r="44" spans="1:1">
      <c r="A44" s="86"/>
    </row>
    <row r="45" spans="1:1">
      <c r="A45" s="86"/>
    </row>
    <row r="46" spans="1:1">
      <c r="A46" s="86"/>
    </row>
    <row r="47" spans="1:1">
      <c r="A47" s="86"/>
    </row>
    <row r="48" spans="1:1">
      <c r="A48" s="86"/>
    </row>
    <row r="49" spans="1:1">
      <c r="A49" s="86"/>
    </row>
    <row r="50" spans="1:1">
      <c r="A50" s="86"/>
    </row>
    <row r="51" spans="1:1">
      <c r="A51" s="86"/>
    </row>
    <row r="52" spans="1:1">
      <c r="A52" s="86"/>
    </row>
    <row r="53" spans="1:1">
      <c r="A53" s="86"/>
    </row>
    <row r="54" spans="1:1">
      <c r="A54" s="86"/>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row r="101" spans="1:1">
      <c r="A101" s="86"/>
    </row>
    <row r="102" spans="1:1">
      <c r="A102" s="86"/>
    </row>
    <row r="103" spans="1:1">
      <c r="A103" s="86"/>
    </row>
    <row r="104" spans="1:1">
      <c r="A104" s="86"/>
    </row>
    <row r="105" spans="1:1">
      <c r="A105" s="86"/>
    </row>
    <row r="106" spans="1:1">
      <c r="A106" s="86"/>
    </row>
    <row r="107" spans="1:1">
      <c r="A107" s="86"/>
    </row>
  </sheetData>
  <mergeCells count="4">
    <mergeCell ref="A1:B1"/>
    <mergeCell ref="A2:B2"/>
    <mergeCell ref="A3:B3"/>
    <mergeCell ref="A17:B17"/>
  </mergeCells>
  <printOptions horizontalCentered="1"/>
  <pageMargins left="0.236220472440945" right="0.236220472440945" top="0.511811023622047" bottom="0.47244094488189" header="0.31496062992126" footer="0.196850393700787"/>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F23"/>
  <sheetViews>
    <sheetView showZeros="0" zoomScale="115" zoomScaleNormal="115" workbookViewId="0">
      <selection activeCell="L17" sqref="L17"/>
    </sheetView>
  </sheetViews>
  <sheetFormatPr defaultColWidth="12.75" defaultRowHeight="13.5" outlineLevelCol="5"/>
  <cols>
    <col min="1" max="1" width="29.625" style="52" customWidth="1"/>
    <col min="2" max="2" width="13.5" style="53" customWidth="1"/>
    <col min="3" max="3" width="35.5" style="54" customWidth="1"/>
    <col min="4" max="4" width="13.5" style="55" customWidth="1"/>
    <col min="5" max="5" width="9" style="52" customWidth="1"/>
    <col min="6" max="6" width="11.25" style="52" customWidth="1"/>
    <col min="7" max="250" width="9" style="52" customWidth="1"/>
    <col min="251" max="251" width="29.625" style="52" customWidth="1"/>
    <col min="252" max="252" width="12.75" style="52"/>
    <col min="253" max="253" width="29.75" style="52" customWidth="1"/>
    <col min="254" max="254" width="17" style="52" customWidth="1"/>
    <col min="255" max="255" width="37" style="52" customWidth="1"/>
    <col min="256" max="256" width="17.375" style="52" customWidth="1"/>
    <col min="257" max="506" width="9" style="52" customWidth="1"/>
    <col min="507" max="507" width="29.625" style="52" customWidth="1"/>
    <col min="508" max="508" width="12.75" style="52"/>
    <col min="509" max="509" width="29.75" style="52" customWidth="1"/>
    <col min="510" max="510" width="17" style="52" customWidth="1"/>
    <col min="511" max="511" width="37" style="52" customWidth="1"/>
    <col min="512" max="512" width="17.375" style="52" customWidth="1"/>
    <col min="513" max="762" width="9" style="52" customWidth="1"/>
    <col min="763" max="763" width="29.625" style="52" customWidth="1"/>
    <col min="764" max="764" width="12.75" style="52"/>
    <col min="765" max="765" width="29.75" style="52" customWidth="1"/>
    <col min="766" max="766" width="17" style="52" customWidth="1"/>
    <col min="767" max="767" width="37" style="52" customWidth="1"/>
    <col min="768" max="768" width="17.375" style="52" customWidth="1"/>
    <col min="769" max="1018" width="9" style="52" customWidth="1"/>
    <col min="1019" max="1019" width="29.625" style="52" customWidth="1"/>
    <col min="1020" max="1020" width="12.75" style="52"/>
    <col min="1021" max="1021" width="29.75" style="52" customWidth="1"/>
    <col min="1022" max="1022" width="17" style="52" customWidth="1"/>
    <col min="1023" max="1023" width="37" style="52" customWidth="1"/>
    <col min="1024" max="1024" width="17.375" style="52" customWidth="1"/>
    <col min="1025" max="1274" width="9" style="52" customWidth="1"/>
    <col min="1275" max="1275" width="29.625" style="52" customWidth="1"/>
    <col min="1276" max="1276" width="12.75" style="52"/>
    <col min="1277" max="1277" width="29.75" style="52" customWidth="1"/>
    <col min="1278" max="1278" width="17" style="52" customWidth="1"/>
    <col min="1279" max="1279" width="37" style="52" customWidth="1"/>
    <col min="1280" max="1280" width="17.375" style="52" customWidth="1"/>
    <col min="1281" max="1530" width="9" style="52" customWidth="1"/>
    <col min="1531" max="1531" width="29.625" style="52" customWidth="1"/>
    <col min="1532" max="1532" width="12.75" style="52"/>
    <col min="1533" max="1533" width="29.75" style="52" customWidth="1"/>
    <col min="1534" max="1534" width="17" style="52" customWidth="1"/>
    <col min="1535" max="1535" width="37" style="52" customWidth="1"/>
    <col min="1536" max="1536" width="17.375" style="52" customWidth="1"/>
    <col min="1537" max="1786" width="9" style="52" customWidth="1"/>
    <col min="1787" max="1787" width="29.625" style="52" customWidth="1"/>
    <col min="1788" max="1788" width="12.75" style="52"/>
    <col min="1789" max="1789" width="29.75" style="52" customWidth="1"/>
    <col min="1790" max="1790" width="17" style="52" customWidth="1"/>
    <col min="1791" max="1791" width="37" style="52" customWidth="1"/>
    <col min="1792" max="1792" width="17.375" style="52" customWidth="1"/>
    <col min="1793" max="2042" width="9" style="52" customWidth="1"/>
    <col min="2043" max="2043" width="29.625" style="52" customWidth="1"/>
    <col min="2044" max="2044" width="12.75" style="52"/>
    <col min="2045" max="2045" width="29.75" style="52" customWidth="1"/>
    <col min="2046" max="2046" width="17" style="52" customWidth="1"/>
    <col min="2047" max="2047" width="37" style="52" customWidth="1"/>
    <col min="2048" max="2048" width="17.375" style="52" customWidth="1"/>
    <col min="2049" max="2298" width="9" style="52" customWidth="1"/>
    <col min="2299" max="2299" width="29.625" style="52" customWidth="1"/>
    <col min="2300" max="2300" width="12.75" style="52"/>
    <col min="2301" max="2301" width="29.75" style="52" customWidth="1"/>
    <col min="2302" max="2302" width="17" style="52" customWidth="1"/>
    <col min="2303" max="2303" width="37" style="52" customWidth="1"/>
    <col min="2304" max="2304" width="17.375" style="52" customWidth="1"/>
    <col min="2305" max="2554" width="9" style="52" customWidth="1"/>
    <col min="2555" max="2555" width="29.625" style="52" customWidth="1"/>
    <col min="2556" max="2556" width="12.75" style="52"/>
    <col min="2557" max="2557" width="29.75" style="52" customWidth="1"/>
    <col min="2558" max="2558" width="17" style="52" customWidth="1"/>
    <col min="2559" max="2559" width="37" style="52" customWidth="1"/>
    <col min="2560" max="2560" width="17.375" style="52" customWidth="1"/>
    <col min="2561" max="2810" width="9" style="52" customWidth="1"/>
    <col min="2811" max="2811" width="29.625" style="52" customWidth="1"/>
    <col min="2812" max="2812" width="12.75" style="52"/>
    <col min="2813" max="2813" width="29.75" style="52" customWidth="1"/>
    <col min="2814" max="2814" width="17" style="52" customWidth="1"/>
    <col min="2815" max="2815" width="37" style="52" customWidth="1"/>
    <col min="2816" max="2816" width="17.375" style="52" customWidth="1"/>
    <col min="2817" max="3066" width="9" style="52" customWidth="1"/>
    <col min="3067" max="3067" width="29.625" style="52" customWidth="1"/>
    <col min="3068" max="3068" width="12.75" style="52"/>
    <col min="3069" max="3069" width="29.75" style="52" customWidth="1"/>
    <col min="3070" max="3070" width="17" style="52" customWidth="1"/>
    <col min="3071" max="3071" width="37" style="52" customWidth="1"/>
    <col min="3072" max="3072" width="17.375" style="52" customWidth="1"/>
    <col min="3073" max="3322" width="9" style="52" customWidth="1"/>
    <col min="3323" max="3323" width="29.625" style="52" customWidth="1"/>
    <col min="3324" max="3324" width="12.75" style="52"/>
    <col min="3325" max="3325" width="29.75" style="52" customWidth="1"/>
    <col min="3326" max="3326" width="17" style="52" customWidth="1"/>
    <col min="3327" max="3327" width="37" style="52" customWidth="1"/>
    <col min="3328" max="3328" width="17.375" style="52" customWidth="1"/>
    <col min="3329" max="3578" width="9" style="52" customWidth="1"/>
    <col min="3579" max="3579" width="29.625" style="52" customWidth="1"/>
    <col min="3580" max="3580" width="12.75" style="52"/>
    <col min="3581" max="3581" width="29.75" style="52" customWidth="1"/>
    <col min="3582" max="3582" width="17" style="52" customWidth="1"/>
    <col min="3583" max="3583" width="37" style="52" customWidth="1"/>
    <col min="3584" max="3584" width="17.375" style="52" customWidth="1"/>
    <col min="3585" max="3834" width="9" style="52" customWidth="1"/>
    <col min="3835" max="3835" width="29.625" style="52" customWidth="1"/>
    <col min="3836" max="3836" width="12.75" style="52"/>
    <col min="3837" max="3837" width="29.75" style="52" customWidth="1"/>
    <col min="3838" max="3838" width="17" style="52" customWidth="1"/>
    <col min="3839" max="3839" width="37" style="52" customWidth="1"/>
    <col min="3840" max="3840" width="17.375" style="52" customWidth="1"/>
    <col min="3841" max="4090" width="9" style="52" customWidth="1"/>
    <col min="4091" max="4091" width="29.625" style="52" customWidth="1"/>
    <col min="4092" max="4092" width="12.75" style="52"/>
    <col min="4093" max="4093" width="29.75" style="52" customWidth="1"/>
    <col min="4094" max="4094" width="17" style="52" customWidth="1"/>
    <col min="4095" max="4095" width="37" style="52" customWidth="1"/>
    <col min="4096" max="4096" width="17.375" style="52" customWidth="1"/>
    <col min="4097" max="4346" width="9" style="52" customWidth="1"/>
    <col min="4347" max="4347" width="29.625" style="52" customWidth="1"/>
    <col min="4348" max="4348" width="12.75" style="52"/>
    <col min="4349" max="4349" width="29.75" style="52" customWidth="1"/>
    <col min="4350" max="4350" width="17" style="52" customWidth="1"/>
    <col min="4351" max="4351" width="37" style="52" customWidth="1"/>
    <col min="4352" max="4352" width="17.375" style="52" customWidth="1"/>
    <col min="4353" max="4602" width="9" style="52" customWidth="1"/>
    <col min="4603" max="4603" width="29.625" style="52" customWidth="1"/>
    <col min="4604" max="4604" width="12.75" style="52"/>
    <col min="4605" max="4605" width="29.75" style="52" customWidth="1"/>
    <col min="4606" max="4606" width="17" style="52" customWidth="1"/>
    <col min="4607" max="4607" width="37" style="52" customWidth="1"/>
    <col min="4608" max="4608" width="17.375" style="52" customWidth="1"/>
    <col min="4609" max="4858" width="9" style="52" customWidth="1"/>
    <col min="4859" max="4859" width="29.625" style="52" customWidth="1"/>
    <col min="4860" max="4860" width="12.75" style="52"/>
    <col min="4861" max="4861" width="29.75" style="52" customWidth="1"/>
    <col min="4862" max="4862" width="17" style="52" customWidth="1"/>
    <col min="4863" max="4863" width="37" style="52" customWidth="1"/>
    <col min="4864" max="4864" width="17.375" style="52" customWidth="1"/>
    <col min="4865" max="5114" width="9" style="52" customWidth="1"/>
    <col min="5115" max="5115" width="29.625" style="52" customWidth="1"/>
    <col min="5116" max="5116" width="12.75" style="52"/>
    <col min="5117" max="5117" width="29.75" style="52" customWidth="1"/>
    <col min="5118" max="5118" width="17" style="52" customWidth="1"/>
    <col min="5119" max="5119" width="37" style="52" customWidth="1"/>
    <col min="5120" max="5120" width="17.375" style="52" customWidth="1"/>
    <col min="5121" max="5370" width="9" style="52" customWidth="1"/>
    <col min="5371" max="5371" width="29.625" style="52" customWidth="1"/>
    <col min="5372" max="5372" width="12.75" style="52"/>
    <col min="5373" max="5373" width="29.75" style="52" customWidth="1"/>
    <col min="5374" max="5374" width="17" style="52" customWidth="1"/>
    <col min="5375" max="5375" width="37" style="52" customWidth="1"/>
    <col min="5376" max="5376" width="17.375" style="52" customWidth="1"/>
    <col min="5377" max="5626" width="9" style="52" customWidth="1"/>
    <col min="5627" max="5627" width="29.625" style="52" customWidth="1"/>
    <col min="5628" max="5628" width="12.75" style="52"/>
    <col min="5629" max="5629" width="29.75" style="52" customWidth="1"/>
    <col min="5630" max="5630" width="17" style="52" customWidth="1"/>
    <col min="5631" max="5631" width="37" style="52" customWidth="1"/>
    <col min="5632" max="5632" width="17.375" style="52" customWidth="1"/>
    <col min="5633" max="5882" width="9" style="52" customWidth="1"/>
    <col min="5883" max="5883" width="29.625" style="52" customWidth="1"/>
    <col min="5884" max="5884" width="12.75" style="52"/>
    <col min="5885" max="5885" width="29.75" style="52" customWidth="1"/>
    <col min="5886" max="5886" width="17" style="52" customWidth="1"/>
    <col min="5887" max="5887" width="37" style="52" customWidth="1"/>
    <col min="5888" max="5888" width="17.375" style="52" customWidth="1"/>
    <col min="5889" max="6138" width="9" style="52" customWidth="1"/>
    <col min="6139" max="6139" width="29.625" style="52" customWidth="1"/>
    <col min="6140" max="6140" width="12.75" style="52"/>
    <col min="6141" max="6141" width="29.75" style="52" customWidth="1"/>
    <col min="6142" max="6142" width="17" style="52" customWidth="1"/>
    <col min="6143" max="6143" width="37" style="52" customWidth="1"/>
    <col min="6144" max="6144" width="17.375" style="52" customWidth="1"/>
    <col min="6145" max="6394" width="9" style="52" customWidth="1"/>
    <col min="6395" max="6395" width="29.625" style="52" customWidth="1"/>
    <col min="6396" max="6396" width="12.75" style="52"/>
    <col min="6397" max="6397" width="29.75" style="52" customWidth="1"/>
    <col min="6398" max="6398" width="17" style="52" customWidth="1"/>
    <col min="6399" max="6399" width="37" style="52" customWidth="1"/>
    <col min="6400" max="6400" width="17.375" style="52" customWidth="1"/>
    <col min="6401" max="6650" width="9" style="52" customWidth="1"/>
    <col min="6651" max="6651" width="29.625" style="52" customWidth="1"/>
    <col min="6652" max="6652" width="12.75" style="52"/>
    <col min="6653" max="6653" width="29.75" style="52" customWidth="1"/>
    <col min="6654" max="6654" width="17" style="52" customWidth="1"/>
    <col min="6655" max="6655" width="37" style="52" customWidth="1"/>
    <col min="6656" max="6656" width="17.375" style="52" customWidth="1"/>
    <col min="6657" max="6906" width="9" style="52" customWidth="1"/>
    <col min="6907" max="6907" width="29.625" style="52" customWidth="1"/>
    <col min="6908" max="6908" width="12.75" style="52"/>
    <col min="6909" max="6909" width="29.75" style="52" customWidth="1"/>
    <col min="6910" max="6910" width="17" style="52" customWidth="1"/>
    <col min="6911" max="6911" width="37" style="52" customWidth="1"/>
    <col min="6912" max="6912" width="17.375" style="52" customWidth="1"/>
    <col min="6913" max="7162" width="9" style="52" customWidth="1"/>
    <col min="7163" max="7163" width="29.625" style="52" customWidth="1"/>
    <col min="7164" max="7164" width="12.75" style="52"/>
    <col min="7165" max="7165" width="29.75" style="52" customWidth="1"/>
    <col min="7166" max="7166" width="17" style="52" customWidth="1"/>
    <col min="7167" max="7167" width="37" style="52" customWidth="1"/>
    <col min="7168" max="7168" width="17.375" style="52" customWidth="1"/>
    <col min="7169" max="7418" width="9" style="52" customWidth="1"/>
    <col min="7419" max="7419" width="29.625" style="52" customWidth="1"/>
    <col min="7420" max="7420" width="12.75" style="52"/>
    <col min="7421" max="7421" width="29.75" style="52" customWidth="1"/>
    <col min="7422" max="7422" width="17" style="52" customWidth="1"/>
    <col min="7423" max="7423" width="37" style="52" customWidth="1"/>
    <col min="7424" max="7424" width="17.375" style="52" customWidth="1"/>
    <col min="7425" max="7674" width="9" style="52" customWidth="1"/>
    <col min="7675" max="7675" width="29.625" style="52" customWidth="1"/>
    <col min="7676" max="7676" width="12.75" style="52"/>
    <col min="7677" max="7677" width="29.75" style="52" customWidth="1"/>
    <col min="7678" max="7678" width="17" style="52" customWidth="1"/>
    <col min="7679" max="7679" width="37" style="52" customWidth="1"/>
    <col min="7680" max="7680" width="17.375" style="52" customWidth="1"/>
    <col min="7681" max="7930" width="9" style="52" customWidth="1"/>
    <col min="7931" max="7931" width="29.625" style="52" customWidth="1"/>
    <col min="7932" max="7932" width="12.75" style="52"/>
    <col min="7933" max="7933" width="29.75" style="52" customWidth="1"/>
    <col min="7934" max="7934" width="17" style="52" customWidth="1"/>
    <col min="7935" max="7935" width="37" style="52" customWidth="1"/>
    <col min="7936" max="7936" width="17.375" style="52" customWidth="1"/>
    <col min="7937" max="8186" width="9" style="52" customWidth="1"/>
    <col min="8187" max="8187" width="29.625" style="52" customWidth="1"/>
    <col min="8188" max="8188" width="12.75" style="52"/>
    <col min="8189" max="8189" width="29.75" style="52" customWidth="1"/>
    <col min="8190" max="8190" width="17" style="52" customWidth="1"/>
    <col min="8191" max="8191" width="37" style="52" customWidth="1"/>
    <col min="8192" max="8192" width="17.375" style="52" customWidth="1"/>
    <col min="8193" max="8442" width="9" style="52" customWidth="1"/>
    <col min="8443" max="8443" width="29.625" style="52" customWidth="1"/>
    <col min="8444" max="8444" width="12.75" style="52"/>
    <col min="8445" max="8445" width="29.75" style="52" customWidth="1"/>
    <col min="8446" max="8446" width="17" style="52" customWidth="1"/>
    <col min="8447" max="8447" width="37" style="52" customWidth="1"/>
    <col min="8448" max="8448" width="17.375" style="52" customWidth="1"/>
    <col min="8449" max="8698" width="9" style="52" customWidth="1"/>
    <col min="8699" max="8699" width="29.625" style="52" customWidth="1"/>
    <col min="8700" max="8700" width="12.75" style="52"/>
    <col min="8701" max="8701" width="29.75" style="52" customWidth="1"/>
    <col min="8702" max="8702" width="17" style="52" customWidth="1"/>
    <col min="8703" max="8703" width="37" style="52" customWidth="1"/>
    <col min="8704" max="8704" width="17.375" style="52" customWidth="1"/>
    <col min="8705" max="8954" width="9" style="52" customWidth="1"/>
    <col min="8955" max="8955" width="29.625" style="52" customWidth="1"/>
    <col min="8956" max="8956" width="12.75" style="52"/>
    <col min="8957" max="8957" width="29.75" style="52" customWidth="1"/>
    <col min="8958" max="8958" width="17" style="52" customWidth="1"/>
    <col min="8959" max="8959" width="37" style="52" customWidth="1"/>
    <col min="8960" max="8960" width="17.375" style="52" customWidth="1"/>
    <col min="8961" max="9210" width="9" style="52" customWidth="1"/>
    <col min="9211" max="9211" width="29.625" style="52" customWidth="1"/>
    <col min="9212" max="9212" width="12.75" style="52"/>
    <col min="9213" max="9213" width="29.75" style="52" customWidth="1"/>
    <col min="9214" max="9214" width="17" style="52" customWidth="1"/>
    <col min="9215" max="9215" width="37" style="52" customWidth="1"/>
    <col min="9216" max="9216" width="17.375" style="52" customWidth="1"/>
    <col min="9217" max="9466" width="9" style="52" customWidth="1"/>
    <col min="9467" max="9467" width="29.625" style="52" customWidth="1"/>
    <col min="9468" max="9468" width="12.75" style="52"/>
    <col min="9469" max="9469" width="29.75" style="52" customWidth="1"/>
    <col min="9470" max="9470" width="17" style="52" customWidth="1"/>
    <col min="9471" max="9471" width="37" style="52" customWidth="1"/>
    <col min="9472" max="9472" width="17.375" style="52" customWidth="1"/>
    <col min="9473" max="9722" width="9" style="52" customWidth="1"/>
    <col min="9723" max="9723" width="29.625" style="52" customWidth="1"/>
    <col min="9724" max="9724" width="12.75" style="52"/>
    <col min="9725" max="9725" width="29.75" style="52" customWidth="1"/>
    <col min="9726" max="9726" width="17" style="52" customWidth="1"/>
    <col min="9727" max="9727" width="37" style="52" customWidth="1"/>
    <col min="9728" max="9728" width="17.375" style="52" customWidth="1"/>
    <col min="9729" max="9978" width="9" style="52" customWidth="1"/>
    <col min="9979" max="9979" width="29.625" style="52" customWidth="1"/>
    <col min="9980" max="9980" width="12.75" style="52"/>
    <col min="9981" max="9981" width="29.75" style="52" customWidth="1"/>
    <col min="9982" max="9982" width="17" style="52" customWidth="1"/>
    <col min="9983" max="9983" width="37" style="52" customWidth="1"/>
    <col min="9984" max="9984" width="17.375" style="52" customWidth="1"/>
    <col min="9985" max="10234" width="9" style="52" customWidth="1"/>
    <col min="10235" max="10235" width="29.625" style="52" customWidth="1"/>
    <col min="10236" max="10236" width="12.75" style="52"/>
    <col min="10237" max="10237" width="29.75" style="52" customWidth="1"/>
    <col min="10238" max="10238" width="17" style="52" customWidth="1"/>
    <col min="10239" max="10239" width="37" style="52" customWidth="1"/>
    <col min="10240" max="10240" width="17.375" style="52" customWidth="1"/>
    <col min="10241" max="10490" width="9" style="52" customWidth="1"/>
    <col min="10491" max="10491" width="29.625" style="52" customWidth="1"/>
    <col min="10492" max="10492" width="12.75" style="52"/>
    <col min="10493" max="10493" width="29.75" style="52" customWidth="1"/>
    <col min="10494" max="10494" width="17" style="52" customWidth="1"/>
    <col min="10495" max="10495" width="37" style="52" customWidth="1"/>
    <col min="10496" max="10496" width="17.375" style="52" customWidth="1"/>
    <col min="10497" max="10746" width="9" style="52" customWidth="1"/>
    <col min="10747" max="10747" width="29.625" style="52" customWidth="1"/>
    <col min="10748" max="10748" width="12.75" style="52"/>
    <col min="10749" max="10749" width="29.75" style="52" customWidth="1"/>
    <col min="10750" max="10750" width="17" style="52" customWidth="1"/>
    <col min="10751" max="10751" width="37" style="52" customWidth="1"/>
    <col min="10752" max="10752" width="17.375" style="52" customWidth="1"/>
    <col min="10753" max="11002" width="9" style="52" customWidth="1"/>
    <col min="11003" max="11003" width="29.625" style="52" customWidth="1"/>
    <col min="11004" max="11004" width="12.75" style="52"/>
    <col min="11005" max="11005" width="29.75" style="52" customWidth="1"/>
    <col min="11006" max="11006" width="17" style="52" customWidth="1"/>
    <col min="11007" max="11007" width="37" style="52" customWidth="1"/>
    <col min="11008" max="11008" width="17.375" style="52" customWidth="1"/>
    <col min="11009" max="11258" width="9" style="52" customWidth="1"/>
    <col min="11259" max="11259" width="29.625" style="52" customWidth="1"/>
    <col min="11260" max="11260" width="12.75" style="52"/>
    <col min="11261" max="11261" width="29.75" style="52" customWidth="1"/>
    <col min="11262" max="11262" width="17" style="52" customWidth="1"/>
    <col min="11263" max="11263" width="37" style="52" customWidth="1"/>
    <col min="11264" max="11264" width="17.375" style="52" customWidth="1"/>
    <col min="11265" max="11514" width="9" style="52" customWidth="1"/>
    <col min="11515" max="11515" width="29.625" style="52" customWidth="1"/>
    <col min="11516" max="11516" width="12.75" style="52"/>
    <col min="11517" max="11517" width="29.75" style="52" customWidth="1"/>
    <col min="11518" max="11518" width="17" style="52" customWidth="1"/>
    <col min="11519" max="11519" width="37" style="52" customWidth="1"/>
    <col min="11520" max="11520" width="17.375" style="52" customWidth="1"/>
    <col min="11521" max="11770" width="9" style="52" customWidth="1"/>
    <col min="11771" max="11771" width="29.625" style="52" customWidth="1"/>
    <col min="11772" max="11772" width="12.75" style="52"/>
    <col min="11773" max="11773" width="29.75" style="52" customWidth="1"/>
    <col min="11774" max="11774" width="17" style="52" customWidth="1"/>
    <col min="11775" max="11775" width="37" style="52" customWidth="1"/>
    <col min="11776" max="11776" width="17.375" style="52" customWidth="1"/>
    <col min="11777" max="12026" width="9" style="52" customWidth="1"/>
    <col min="12027" max="12027" width="29.625" style="52" customWidth="1"/>
    <col min="12028" max="12028" width="12.75" style="52"/>
    <col min="12029" max="12029" width="29.75" style="52" customWidth="1"/>
    <col min="12030" max="12030" width="17" style="52" customWidth="1"/>
    <col min="12031" max="12031" width="37" style="52" customWidth="1"/>
    <col min="12032" max="12032" width="17.375" style="52" customWidth="1"/>
    <col min="12033" max="12282" width="9" style="52" customWidth="1"/>
    <col min="12283" max="12283" width="29.625" style="52" customWidth="1"/>
    <col min="12284" max="12284" width="12.75" style="52"/>
    <col min="12285" max="12285" width="29.75" style="52" customWidth="1"/>
    <col min="12286" max="12286" width="17" style="52" customWidth="1"/>
    <col min="12287" max="12287" width="37" style="52" customWidth="1"/>
    <col min="12288" max="12288" width="17.375" style="52" customWidth="1"/>
    <col min="12289" max="12538" width="9" style="52" customWidth="1"/>
    <col min="12539" max="12539" width="29.625" style="52" customWidth="1"/>
    <col min="12540" max="12540" width="12.75" style="52"/>
    <col min="12541" max="12541" width="29.75" style="52" customWidth="1"/>
    <col min="12542" max="12542" width="17" style="52" customWidth="1"/>
    <col min="12543" max="12543" width="37" style="52" customWidth="1"/>
    <col min="12544" max="12544" width="17.375" style="52" customWidth="1"/>
    <col min="12545" max="12794" width="9" style="52" customWidth="1"/>
    <col min="12795" max="12795" width="29.625" style="52" customWidth="1"/>
    <col min="12796" max="12796" width="12.75" style="52"/>
    <col min="12797" max="12797" width="29.75" style="52" customWidth="1"/>
    <col min="12798" max="12798" width="17" style="52" customWidth="1"/>
    <col min="12799" max="12799" width="37" style="52" customWidth="1"/>
    <col min="12800" max="12800" width="17.375" style="52" customWidth="1"/>
    <col min="12801" max="13050" width="9" style="52" customWidth="1"/>
    <col min="13051" max="13051" width="29.625" style="52" customWidth="1"/>
    <col min="13052" max="13052" width="12.75" style="52"/>
    <col min="13053" max="13053" width="29.75" style="52" customWidth="1"/>
    <col min="13054" max="13054" width="17" style="52" customWidth="1"/>
    <col min="13055" max="13055" width="37" style="52" customWidth="1"/>
    <col min="13056" max="13056" width="17.375" style="52" customWidth="1"/>
    <col min="13057" max="13306" width="9" style="52" customWidth="1"/>
    <col min="13307" max="13307" width="29.625" style="52" customWidth="1"/>
    <col min="13308" max="13308" width="12.75" style="52"/>
    <col min="13309" max="13309" width="29.75" style="52" customWidth="1"/>
    <col min="13310" max="13310" width="17" style="52" customWidth="1"/>
    <col min="13311" max="13311" width="37" style="52" customWidth="1"/>
    <col min="13312" max="13312" width="17.375" style="52" customWidth="1"/>
    <col min="13313" max="13562" width="9" style="52" customWidth="1"/>
    <col min="13563" max="13563" width="29.625" style="52" customWidth="1"/>
    <col min="13564" max="13564" width="12.75" style="52"/>
    <col min="13565" max="13565" width="29.75" style="52" customWidth="1"/>
    <col min="13566" max="13566" width="17" style="52" customWidth="1"/>
    <col min="13567" max="13567" width="37" style="52" customWidth="1"/>
    <col min="13568" max="13568" width="17.375" style="52" customWidth="1"/>
    <col min="13569" max="13818" width="9" style="52" customWidth="1"/>
    <col min="13819" max="13819" width="29.625" style="52" customWidth="1"/>
    <col min="13820" max="13820" width="12.75" style="52"/>
    <col min="13821" max="13821" width="29.75" style="52" customWidth="1"/>
    <col min="13822" max="13822" width="17" style="52" customWidth="1"/>
    <col min="13823" max="13823" width="37" style="52" customWidth="1"/>
    <col min="13824" max="13824" width="17.375" style="52" customWidth="1"/>
    <col min="13825" max="14074" width="9" style="52" customWidth="1"/>
    <col min="14075" max="14075" width="29.625" style="52" customWidth="1"/>
    <col min="14076" max="14076" width="12.75" style="52"/>
    <col min="14077" max="14077" width="29.75" style="52" customWidth="1"/>
    <col min="14078" max="14078" width="17" style="52" customWidth="1"/>
    <col min="14079" max="14079" width="37" style="52" customWidth="1"/>
    <col min="14080" max="14080" width="17.375" style="52" customWidth="1"/>
    <col min="14081" max="14330" width="9" style="52" customWidth="1"/>
    <col min="14331" max="14331" width="29.625" style="52" customWidth="1"/>
    <col min="14332" max="14332" width="12.75" style="52"/>
    <col min="14333" max="14333" width="29.75" style="52" customWidth="1"/>
    <col min="14334" max="14334" width="17" style="52" customWidth="1"/>
    <col min="14335" max="14335" width="37" style="52" customWidth="1"/>
    <col min="14336" max="14336" width="17.375" style="52" customWidth="1"/>
    <col min="14337" max="14586" width="9" style="52" customWidth="1"/>
    <col min="14587" max="14587" width="29.625" style="52" customWidth="1"/>
    <col min="14588" max="14588" width="12.75" style="52"/>
    <col min="14589" max="14589" width="29.75" style="52" customWidth="1"/>
    <col min="14590" max="14590" width="17" style="52" customWidth="1"/>
    <col min="14591" max="14591" width="37" style="52" customWidth="1"/>
    <col min="14592" max="14592" width="17.375" style="52" customWidth="1"/>
    <col min="14593" max="14842" width="9" style="52" customWidth="1"/>
    <col min="14843" max="14843" width="29.625" style="52" customWidth="1"/>
    <col min="14844" max="14844" width="12.75" style="52"/>
    <col min="14845" max="14845" width="29.75" style="52" customWidth="1"/>
    <col min="14846" max="14846" width="17" style="52" customWidth="1"/>
    <col min="14847" max="14847" width="37" style="52" customWidth="1"/>
    <col min="14848" max="14848" width="17.375" style="52" customWidth="1"/>
    <col min="14849" max="15098" width="9" style="52" customWidth="1"/>
    <col min="15099" max="15099" width="29.625" style="52" customWidth="1"/>
    <col min="15100" max="15100" width="12.75" style="52"/>
    <col min="15101" max="15101" width="29.75" style="52" customWidth="1"/>
    <col min="15102" max="15102" width="17" style="52" customWidth="1"/>
    <col min="15103" max="15103" width="37" style="52" customWidth="1"/>
    <col min="15104" max="15104" width="17.375" style="52" customWidth="1"/>
    <col min="15105" max="15354" width="9" style="52" customWidth="1"/>
    <col min="15355" max="15355" width="29.625" style="52" customWidth="1"/>
    <col min="15356" max="15356" width="12.75" style="52"/>
    <col min="15357" max="15357" width="29.75" style="52" customWidth="1"/>
    <col min="15358" max="15358" width="17" style="52" customWidth="1"/>
    <col min="15359" max="15359" width="37" style="52" customWidth="1"/>
    <col min="15360" max="15360" width="17.375" style="52" customWidth="1"/>
    <col min="15361" max="15610" width="9" style="52" customWidth="1"/>
    <col min="15611" max="15611" width="29.625" style="52" customWidth="1"/>
    <col min="15612" max="15612" width="12.75" style="52"/>
    <col min="15613" max="15613" width="29.75" style="52" customWidth="1"/>
    <col min="15614" max="15614" width="17" style="52" customWidth="1"/>
    <col min="15615" max="15615" width="37" style="52" customWidth="1"/>
    <col min="15616" max="15616" width="17.375" style="52" customWidth="1"/>
    <col min="15617" max="15866" width="9" style="52" customWidth="1"/>
    <col min="15867" max="15867" width="29.625" style="52" customWidth="1"/>
    <col min="15868" max="15868" width="12.75" style="52"/>
    <col min="15869" max="15869" width="29.75" style="52" customWidth="1"/>
    <col min="15870" max="15870" width="17" style="52" customWidth="1"/>
    <col min="15871" max="15871" width="37" style="52" customWidth="1"/>
    <col min="15872" max="15872" width="17.375" style="52" customWidth="1"/>
    <col min="15873" max="16122" width="9" style="52" customWidth="1"/>
    <col min="16123" max="16123" width="29.625" style="52" customWidth="1"/>
    <col min="16124" max="16124" width="12.75" style="52"/>
    <col min="16125" max="16125" width="29.75" style="52" customWidth="1"/>
    <col min="16126" max="16126" width="17" style="52" customWidth="1"/>
    <col min="16127" max="16127" width="37" style="52" customWidth="1"/>
    <col min="16128" max="16128" width="17.375" style="52" customWidth="1"/>
    <col min="16129" max="16378" width="9" style="52" customWidth="1"/>
    <col min="16379" max="16379" width="29.625" style="52" customWidth="1"/>
    <col min="16380" max="16384" width="12.75" style="52"/>
  </cols>
  <sheetData>
    <row r="1" ht="18.75" spans="1:4">
      <c r="A1" s="6" t="s">
        <v>1284</v>
      </c>
      <c r="B1" s="6"/>
      <c r="C1" s="56"/>
      <c r="D1" s="57"/>
    </row>
    <row r="2" ht="30" customHeight="1" spans="1:4">
      <c r="A2" s="32" t="s">
        <v>1285</v>
      </c>
      <c r="B2" s="32"/>
      <c r="C2" s="32"/>
      <c r="D2" s="32"/>
    </row>
    <row r="3" s="51" customFormat="1" ht="21.95" customHeight="1" spans="1:4">
      <c r="A3" s="58"/>
      <c r="B3" s="59"/>
      <c r="C3" s="60"/>
      <c r="D3" s="61" t="s">
        <v>35</v>
      </c>
    </row>
    <row r="4" s="51" customFormat="1" ht="24" customHeight="1" spans="1:4">
      <c r="A4" s="62" t="s">
        <v>651</v>
      </c>
      <c r="B4" s="63" t="s">
        <v>37</v>
      </c>
      <c r="C4" s="62" t="s">
        <v>119</v>
      </c>
      <c r="D4" s="63" t="s">
        <v>37</v>
      </c>
    </row>
    <row r="5" s="51" customFormat="1" ht="24" customHeight="1" spans="1:4">
      <c r="A5" s="62" t="s">
        <v>44</v>
      </c>
      <c r="B5" s="64">
        <f>B6+B19</f>
        <v>1000</v>
      </c>
      <c r="C5" s="62" t="s">
        <v>44</v>
      </c>
      <c r="D5" s="65">
        <f>B5</f>
        <v>1000</v>
      </c>
    </row>
    <row r="6" s="51" customFormat="1" ht="24" customHeight="1" spans="1:4">
      <c r="A6" s="66" t="s">
        <v>45</v>
      </c>
      <c r="B6" s="65">
        <f>SUM(B7:B10)</f>
        <v>1000</v>
      </c>
      <c r="C6" s="67" t="s">
        <v>46</v>
      </c>
      <c r="D6" s="65">
        <v>700</v>
      </c>
    </row>
    <row r="7" s="51" customFormat="1" ht="20.1" customHeight="1" spans="1:5">
      <c r="A7" s="68" t="s">
        <v>740</v>
      </c>
      <c r="B7" s="69">
        <v>1000</v>
      </c>
      <c r="C7" s="70" t="s">
        <v>741</v>
      </c>
      <c r="D7" s="69"/>
      <c r="E7" s="71"/>
    </row>
    <row r="8" s="51" customFormat="1" ht="20.1" customHeight="1" spans="1:5">
      <c r="A8" s="68" t="s">
        <v>742</v>
      </c>
      <c r="B8" s="69"/>
      <c r="C8" s="72" t="s">
        <v>1286</v>
      </c>
      <c r="D8" s="69"/>
      <c r="E8" s="71"/>
    </row>
    <row r="9" s="51" customFormat="1" ht="20.1" customHeight="1" spans="1:4">
      <c r="A9" s="68" t="s">
        <v>744</v>
      </c>
      <c r="B9" s="69"/>
      <c r="C9" s="72" t="s">
        <v>1287</v>
      </c>
      <c r="D9" s="69"/>
    </row>
    <row r="10" s="51" customFormat="1" ht="20.1" customHeight="1" spans="1:4">
      <c r="A10" s="68" t="s">
        <v>746</v>
      </c>
      <c r="B10" s="69"/>
      <c r="C10" s="72" t="s">
        <v>1288</v>
      </c>
      <c r="D10" s="69"/>
    </row>
    <row r="11" s="51" customFormat="1" ht="20.1" customHeight="1" spans="1:6">
      <c r="A11" s="73"/>
      <c r="B11" s="74"/>
      <c r="C11" s="70" t="s">
        <v>750</v>
      </c>
      <c r="D11" s="69"/>
      <c r="E11" s="71"/>
      <c r="F11" s="75"/>
    </row>
    <row r="12" s="51" customFormat="1" ht="20.1" customHeight="1" spans="1:6">
      <c r="A12" s="76"/>
      <c r="B12" s="74"/>
      <c r="C12" s="72" t="s">
        <v>751</v>
      </c>
      <c r="D12" s="69"/>
      <c r="F12" s="75"/>
    </row>
    <row r="13" s="51" customFormat="1" ht="20.1" customHeight="1" spans="1:6">
      <c r="A13" s="76"/>
      <c r="B13" s="74"/>
      <c r="C13" s="72" t="s">
        <v>1289</v>
      </c>
      <c r="D13" s="69"/>
      <c r="F13" s="75"/>
    </row>
    <row r="14" s="51" customFormat="1" ht="20.1" customHeight="1" spans="1:6">
      <c r="A14" s="77"/>
      <c r="B14" s="78"/>
      <c r="C14" s="70" t="s">
        <v>1290</v>
      </c>
      <c r="D14" s="69"/>
      <c r="F14" s="75"/>
    </row>
    <row r="15" s="51" customFormat="1" ht="20.1" customHeight="1" spans="1:4">
      <c r="A15" s="77"/>
      <c r="B15" s="78"/>
      <c r="C15" s="72" t="s">
        <v>1291</v>
      </c>
      <c r="D15" s="69"/>
    </row>
    <row r="16" s="51" customFormat="1" ht="20.1" customHeight="1" spans="1:4">
      <c r="A16" s="79"/>
      <c r="B16" s="74"/>
      <c r="C16" s="80" t="s">
        <v>1292</v>
      </c>
      <c r="D16" s="69"/>
    </row>
    <row r="17" s="51" customFormat="1" ht="20.1" customHeight="1" spans="1:4">
      <c r="A17" s="79"/>
      <c r="B17" s="74"/>
      <c r="C17" s="70" t="s">
        <v>755</v>
      </c>
      <c r="D17" s="69"/>
    </row>
    <row r="18" s="51" customFormat="1" ht="20.1" customHeight="1" spans="1:4">
      <c r="A18" s="79"/>
      <c r="B18" s="74"/>
      <c r="C18" s="72" t="s">
        <v>1293</v>
      </c>
      <c r="D18" s="69">
        <v>700</v>
      </c>
    </row>
    <row r="19" s="51" customFormat="1" ht="20.1" customHeight="1" spans="1:5">
      <c r="A19" s="81" t="s">
        <v>96</v>
      </c>
      <c r="B19" s="82">
        <f>B20</f>
        <v>0</v>
      </c>
      <c r="C19" s="81" t="s">
        <v>98</v>
      </c>
      <c r="D19" s="65">
        <f>D20</f>
        <v>300</v>
      </c>
      <c r="E19" s="83"/>
    </row>
    <row r="20" s="51" customFormat="1" ht="20.1" customHeight="1" spans="1:4">
      <c r="A20" s="68" t="s">
        <v>1294</v>
      </c>
      <c r="B20" s="69"/>
      <c r="C20" s="68" t="s">
        <v>1295</v>
      </c>
      <c r="D20" s="69">
        <v>300</v>
      </c>
    </row>
    <row r="21" ht="59.25" customHeight="1" spans="1:4">
      <c r="A21" s="84" t="s">
        <v>1296</v>
      </c>
      <c r="B21" s="84"/>
      <c r="C21" s="84"/>
      <c r="D21" s="84"/>
    </row>
    <row r="22" ht="22.15" customHeight="1"/>
    <row r="23" ht="22.15" customHeight="1"/>
  </sheetData>
  <mergeCells count="3">
    <mergeCell ref="A1:B1"/>
    <mergeCell ref="A2:D2"/>
    <mergeCell ref="A21:D21"/>
  </mergeCells>
  <printOptions horizontalCentered="1"/>
  <pageMargins left="0.236220472440945" right="0.236220472440945"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6"/>
  <sheetViews>
    <sheetView showZeros="0" workbookViewId="0">
      <selection activeCell="C19" sqref="C19"/>
    </sheetView>
  </sheetViews>
  <sheetFormatPr defaultColWidth="9" defaultRowHeight="14.25" outlineLevelCol="3"/>
  <cols>
    <col min="1" max="1" width="38.125" style="30" customWidth="1"/>
    <col min="2" max="2" width="10.125" style="31" customWidth="1"/>
    <col min="3" max="3" width="40.375" style="31" customWidth="1"/>
    <col min="4" max="4" width="9.625" style="31" customWidth="1"/>
    <col min="5" max="247" width="9" style="31"/>
    <col min="248" max="248" width="36.75" style="31" customWidth="1"/>
    <col min="249" max="249" width="11.625" style="31" customWidth="1"/>
    <col min="250" max="250" width="8.125" style="31" customWidth="1"/>
    <col min="251" max="251" width="36.5" style="31" customWidth="1"/>
    <col min="252" max="252" width="10.75" style="31" customWidth="1"/>
    <col min="253" max="253" width="8.125" style="31" customWidth="1"/>
    <col min="254" max="254" width="9.125" style="31" customWidth="1"/>
    <col min="255" max="258" width="9" style="31" hidden="1" customWidth="1"/>
    <col min="259" max="503" width="9" style="31"/>
    <col min="504" max="504" width="36.75" style="31" customWidth="1"/>
    <col min="505" max="505" width="11.625" style="31" customWidth="1"/>
    <col min="506" max="506" width="8.125" style="31" customWidth="1"/>
    <col min="507" max="507" width="36.5" style="31" customWidth="1"/>
    <col min="508" max="508" width="10.75" style="31" customWidth="1"/>
    <col min="509" max="509" width="8.125" style="31" customWidth="1"/>
    <col min="510" max="510" width="9.125" style="31" customWidth="1"/>
    <col min="511" max="514" width="9" style="31" hidden="1" customWidth="1"/>
    <col min="515" max="759" width="9" style="31"/>
    <col min="760" max="760" width="36.75" style="31" customWidth="1"/>
    <col min="761" max="761" width="11.625" style="31" customWidth="1"/>
    <col min="762" max="762" width="8.125" style="31" customWidth="1"/>
    <col min="763" max="763" width="36.5" style="31" customWidth="1"/>
    <col min="764" max="764" width="10.75" style="31" customWidth="1"/>
    <col min="765" max="765" width="8.125" style="31" customWidth="1"/>
    <col min="766" max="766" width="9.125" style="31" customWidth="1"/>
    <col min="767" max="770" width="9" style="31" hidden="1" customWidth="1"/>
    <col min="771" max="1015" width="9" style="31"/>
    <col min="1016" max="1016" width="36.75" style="31" customWidth="1"/>
    <col min="1017" max="1017" width="11.625" style="31" customWidth="1"/>
    <col min="1018" max="1018" width="8.125" style="31" customWidth="1"/>
    <col min="1019" max="1019" width="36.5" style="31" customWidth="1"/>
    <col min="1020" max="1020" width="10.75" style="31" customWidth="1"/>
    <col min="1021" max="1021" width="8.125" style="31" customWidth="1"/>
    <col min="1022" max="1022" width="9.125" style="31" customWidth="1"/>
    <col min="1023" max="1026" width="9" style="31" hidden="1" customWidth="1"/>
    <col min="1027" max="1271" width="9" style="31"/>
    <col min="1272" max="1272" width="36.75" style="31" customWidth="1"/>
    <col min="1273" max="1273" width="11.625" style="31" customWidth="1"/>
    <col min="1274" max="1274" width="8.125" style="31" customWidth="1"/>
    <col min="1275" max="1275" width="36.5" style="31" customWidth="1"/>
    <col min="1276" max="1276" width="10.75" style="31" customWidth="1"/>
    <col min="1277" max="1277" width="8.125" style="31" customWidth="1"/>
    <col min="1278" max="1278" width="9.125" style="31" customWidth="1"/>
    <col min="1279" max="1282" width="9" style="31" hidden="1" customWidth="1"/>
    <col min="1283" max="1527" width="9" style="31"/>
    <col min="1528" max="1528" width="36.75" style="31" customWidth="1"/>
    <col min="1529" max="1529" width="11.625" style="31" customWidth="1"/>
    <col min="1530" max="1530" width="8.125" style="31" customWidth="1"/>
    <col min="1531" max="1531" width="36.5" style="31" customWidth="1"/>
    <col min="1532" max="1532" width="10.75" style="31" customWidth="1"/>
    <col min="1533" max="1533" width="8.125" style="31" customWidth="1"/>
    <col min="1534" max="1534" width="9.125" style="31" customWidth="1"/>
    <col min="1535" max="1538" width="9" style="31" hidden="1" customWidth="1"/>
    <col min="1539" max="1783" width="9" style="31"/>
    <col min="1784" max="1784" width="36.75" style="31" customWidth="1"/>
    <col min="1785" max="1785" width="11.625" style="31" customWidth="1"/>
    <col min="1786" max="1786" width="8.125" style="31" customWidth="1"/>
    <col min="1787" max="1787" width="36.5" style="31" customWidth="1"/>
    <col min="1788" max="1788" width="10.75" style="31" customWidth="1"/>
    <col min="1789" max="1789" width="8.125" style="31" customWidth="1"/>
    <col min="1790" max="1790" width="9.125" style="31" customWidth="1"/>
    <col min="1791" max="1794" width="9" style="31" hidden="1" customWidth="1"/>
    <col min="1795" max="2039" width="9" style="31"/>
    <col min="2040" max="2040" width="36.75" style="31" customWidth="1"/>
    <col min="2041" max="2041" width="11.625" style="31" customWidth="1"/>
    <col min="2042" max="2042" width="8.125" style="31" customWidth="1"/>
    <col min="2043" max="2043" width="36.5" style="31" customWidth="1"/>
    <col min="2044" max="2044" width="10.75" style="31" customWidth="1"/>
    <col min="2045" max="2045" width="8.125" style="31" customWidth="1"/>
    <col min="2046" max="2046" width="9.125" style="31" customWidth="1"/>
    <col min="2047" max="2050" width="9" style="31" hidden="1" customWidth="1"/>
    <col min="2051" max="2295" width="9" style="31"/>
    <col min="2296" max="2296" width="36.75" style="31" customWidth="1"/>
    <col min="2297" max="2297" width="11.625" style="31" customWidth="1"/>
    <col min="2298" max="2298" width="8.125" style="31" customWidth="1"/>
    <col min="2299" max="2299" width="36.5" style="31" customWidth="1"/>
    <col min="2300" max="2300" width="10.75" style="31" customWidth="1"/>
    <col min="2301" max="2301" width="8.125" style="31" customWidth="1"/>
    <col min="2302" max="2302" width="9.125" style="31" customWidth="1"/>
    <col min="2303" max="2306" width="9" style="31" hidden="1" customWidth="1"/>
    <col min="2307" max="2551" width="9" style="31"/>
    <col min="2552" max="2552" width="36.75" style="31" customWidth="1"/>
    <col min="2553" max="2553" width="11.625" style="31" customWidth="1"/>
    <col min="2554" max="2554" width="8.125" style="31" customWidth="1"/>
    <col min="2555" max="2555" width="36.5" style="31" customWidth="1"/>
    <col min="2556" max="2556" width="10.75" style="31" customWidth="1"/>
    <col min="2557" max="2557" width="8.125" style="31" customWidth="1"/>
    <col min="2558" max="2558" width="9.125" style="31" customWidth="1"/>
    <col min="2559" max="2562" width="9" style="31" hidden="1" customWidth="1"/>
    <col min="2563" max="2807" width="9" style="31"/>
    <col min="2808" max="2808" width="36.75" style="31" customWidth="1"/>
    <col min="2809" max="2809" width="11.625" style="31" customWidth="1"/>
    <col min="2810" max="2810" width="8.125" style="31" customWidth="1"/>
    <col min="2811" max="2811" width="36.5" style="31" customWidth="1"/>
    <col min="2812" max="2812" width="10.75" style="31" customWidth="1"/>
    <col min="2813" max="2813" width="8.125" style="31" customWidth="1"/>
    <col min="2814" max="2814" width="9.125" style="31" customWidth="1"/>
    <col min="2815" max="2818" width="9" style="31" hidden="1" customWidth="1"/>
    <col min="2819" max="3063" width="9" style="31"/>
    <col min="3064" max="3064" width="36.75" style="31" customWidth="1"/>
    <col min="3065" max="3065" width="11.625" style="31" customWidth="1"/>
    <col min="3066" max="3066" width="8.125" style="31" customWidth="1"/>
    <col min="3067" max="3067" width="36.5" style="31" customWidth="1"/>
    <col min="3068" max="3068" width="10.75" style="31" customWidth="1"/>
    <col min="3069" max="3069" width="8.125" style="31" customWidth="1"/>
    <col min="3070" max="3070" width="9.125" style="31" customWidth="1"/>
    <col min="3071" max="3074" width="9" style="31" hidden="1" customWidth="1"/>
    <col min="3075" max="3319" width="9" style="31"/>
    <col min="3320" max="3320" width="36.75" style="31" customWidth="1"/>
    <col min="3321" max="3321" width="11.625" style="31" customWidth="1"/>
    <col min="3322" max="3322" width="8.125" style="31" customWidth="1"/>
    <col min="3323" max="3323" width="36.5" style="31" customWidth="1"/>
    <col min="3324" max="3324" width="10.75" style="31" customWidth="1"/>
    <col min="3325" max="3325" width="8.125" style="31" customWidth="1"/>
    <col min="3326" max="3326" width="9.125" style="31" customWidth="1"/>
    <col min="3327" max="3330" width="9" style="31" hidden="1" customWidth="1"/>
    <col min="3331" max="3575" width="9" style="31"/>
    <col min="3576" max="3576" width="36.75" style="31" customWidth="1"/>
    <col min="3577" max="3577" width="11.625" style="31" customWidth="1"/>
    <col min="3578" max="3578" width="8.125" style="31" customWidth="1"/>
    <col min="3579" max="3579" width="36.5" style="31" customWidth="1"/>
    <col min="3580" max="3580" width="10.75" style="31" customWidth="1"/>
    <col min="3581" max="3581" width="8.125" style="31" customWidth="1"/>
    <col min="3582" max="3582" width="9.125" style="31" customWidth="1"/>
    <col min="3583" max="3586" width="9" style="31" hidden="1" customWidth="1"/>
    <col min="3587" max="3831" width="9" style="31"/>
    <col min="3832" max="3832" width="36.75" style="31" customWidth="1"/>
    <col min="3833" max="3833" width="11.625" style="31" customWidth="1"/>
    <col min="3834" max="3834" width="8.125" style="31" customWidth="1"/>
    <col min="3835" max="3835" width="36.5" style="31" customWidth="1"/>
    <col min="3836" max="3836" width="10.75" style="31" customWidth="1"/>
    <col min="3837" max="3837" width="8.125" style="31" customWidth="1"/>
    <col min="3838" max="3838" width="9.125" style="31" customWidth="1"/>
    <col min="3839" max="3842" width="9" style="31" hidden="1" customWidth="1"/>
    <col min="3843" max="4087" width="9" style="31"/>
    <col min="4088" max="4088" width="36.75" style="31" customWidth="1"/>
    <col min="4089" max="4089" width="11.625" style="31" customWidth="1"/>
    <col min="4090" max="4090" width="8.125" style="31" customWidth="1"/>
    <col min="4091" max="4091" width="36.5" style="31" customWidth="1"/>
    <col min="4092" max="4092" width="10.75" style="31" customWidth="1"/>
    <col min="4093" max="4093" width="8.125" style="31" customWidth="1"/>
    <col min="4094" max="4094" width="9.125" style="31" customWidth="1"/>
    <col min="4095" max="4098" width="9" style="31" hidden="1" customWidth="1"/>
    <col min="4099" max="4343" width="9" style="31"/>
    <col min="4344" max="4344" width="36.75" style="31" customWidth="1"/>
    <col min="4345" max="4345" width="11.625" style="31" customWidth="1"/>
    <col min="4346" max="4346" width="8.125" style="31" customWidth="1"/>
    <col min="4347" max="4347" width="36.5" style="31" customWidth="1"/>
    <col min="4348" max="4348" width="10.75" style="31" customWidth="1"/>
    <col min="4349" max="4349" width="8.125" style="31" customWidth="1"/>
    <col min="4350" max="4350" width="9.125" style="31" customWidth="1"/>
    <col min="4351" max="4354" width="9" style="31" hidden="1" customWidth="1"/>
    <col min="4355" max="4599" width="9" style="31"/>
    <col min="4600" max="4600" width="36.75" style="31" customWidth="1"/>
    <col min="4601" max="4601" width="11.625" style="31" customWidth="1"/>
    <col min="4602" max="4602" width="8.125" style="31" customWidth="1"/>
    <col min="4603" max="4603" width="36.5" style="31" customWidth="1"/>
    <col min="4604" max="4604" width="10.75" style="31" customWidth="1"/>
    <col min="4605" max="4605" width="8.125" style="31" customWidth="1"/>
    <col min="4606" max="4606" width="9.125" style="31" customWidth="1"/>
    <col min="4607" max="4610" width="9" style="31" hidden="1" customWidth="1"/>
    <col min="4611" max="4855" width="9" style="31"/>
    <col min="4856" max="4856" width="36.75" style="31" customWidth="1"/>
    <col min="4857" max="4857" width="11.625" style="31" customWidth="1"/>
    <col min="4858" max="4858" width="8.125" style="31" customWidth="1"/>
    <col min="4859" max="4859" width="36.5" style="31" customWidth="1"/>
    <col min="4860" max="4860" width="10.75" style="31" customWidth="1"/>
    <col min="4861" max="4861" width="8.125" style="31" customWidth="1"/>
    <col min="4862" max="4862" width="9.125" style="31" customWidth="1"/>
    <col min="4863" max="4866" width="9" style="31" hidden="1" customWidth="1"/>
    <col min="4867" max="5111" width="9" style="31"/>
    <col min="5112" max="5112" width="36.75" style="31" customWidth="1"/>
    <col min="5113" max="5113" width="11.625" style="31" customWidth="1"/>
    <col min="5114" max="5114" width="8.125" style="31" customWidth="1"/>
    <col min="5115" max="5115" width="36.5" style="31" customWidth="1"/>
    <col min="5116" max="5116" width="10.75" style="31" customWidth="1"/>
    <col min="5117" max="5117" width="8.125" style="31" customWidth="1"/>
    <col min="5118" max="5118" width="9.125" style="31" customWidth="1"/>
    <col min="5119" max="5122" width="9" style="31" hidden="1" customWidth="1"/>
    <col min="5123" max="5367" width="9" style="31"/>
    <col min="5368" max="5368" width="36.75" style="31" customWidth="1"/>
    <col min="5369" max="5369" width="11.625" style="31" customWidth="1"/>
    <col min="5370" max="5370" width="8.125" style="31" customWidth="1"/>
    <col min="5371" max="5371" width="36.5" style="31" customWidth="1"/>
    <col min="5372" max="5372" width="10.75" style="31" customWidth="1"/>
    <col min="5373" max="5373" width="8.125" style="31" customWidth="1"/>
    <col min="5374" max="5374" width="9.125" style="31" customWidth="1"/>
    <col min="5375" max="5378" width="9" style="31" hidden="1" customWidth="1"/>
    <col min="5379" max="5623" width="9" style="31"/>
    <col min="5624" max="5624" width="36.75" style="31" customWidth="1"/>
    <col min="5625" max="5625" width="11.625" style="31" customWidth="1"/>
    <col min="5626" max="5626" width="8.125" style="31" customWidth="1"/>
    <col min="5627" max="5627" width="36.5" style="31" customWidth="1"/>
    <col min="5628" max="5628" width="10.75" style="31" customWidth="1"/>
    <col min="5629" max="5629" width="8.125" style="31" customWidth="1"/>
    <col min="5630" max="5630" width="9.125" style="31" customWidth="1"/>
    <col min="5631" max="5634" width="9" style="31" hidden="1" customWidth="1"/>
    <col min="5635" max="5879" width="9" style="31"/>
    <col min="5880" max="5880" width="36.75" style="31" customWidth="1"/>
    <col min="5881" max="5881" width="11.625" style="31" customWidth="1"/>
    <col min="5882" max="5882" width="8.125" style="31" customWidth="1"/>
    <col min="5883" max="5883" width="36.5" style="31" customWidth="1"/>
    <col min="5884" max="5884" width="10.75" style="31" customWidth="1"/>
    <col min="5885" max="5885" width="8.125" style="31" customWidth="1"/>
    <col min="5886" max="5886" width="9.125" style="31" customWidth="1"/>
    <col min="5887" max="5890" width="9" style="31" hidden="1" customWidth="1"/>
    <col min="5891" max="6135" width="9" style="31"/>
    <col min="6136" max="6136" width="36.75" style="31" customWidth="1"/>
    <col min="6137" max="6137" width="11.625" style="31" customWidth="1"/>
    <col min="6138" max="6138" width="8.125" style="31" customWidth="1"/>
    <col min="6139" max="6139" width="36.5" style="31" customWidth="1"/>
    <col min="6140" max="6140" width="10.75" style="31" customWidth="1"/>
    <col min="6141" max="6141" width="8.125" style="31" customWidth="1"/>
    <col min="6142" max="6142" width="9.125" style="31" customWidth="1"/>
    <col min="6143" max="6146" width="9" style="31" hidden="1" customWidth="1"/>
    <col min="6147" max="6391" width="9" style="31"/>
    <col min="6392" max="6392" width="36.75" style="31" customWidth="1"/>
    <col min="6393" max="6393" width="11.625" style="31" customWidth="1"/>
    <col min="6394" max="6394" width="8.125" style="31" customWidth="1"/>
    <col min="6395" max="6395" width="36.5" style="31" customWidth="1"/>
    <col min="6396" max="6396" width="10.75" style="31" customWidth="1"/>
    <col min="6397" max="6397" width="8.125" style="31" customWidth="1"/>
    <col min="6398" max="6398" width="9.125" style="31" customWidth="1"/>
    <col min="6399" max="6402" width="9" style="31" hidden="1" customWidth="1"/>
    <col min="6403" max="6647" width="9" style="31"/>
    <col min="6648" max="6648" width="36.75" style="31" customWidth="1"/>
    <col min="6649" max="6649" width="11.625" style="31" customWidth="1"/>
    <col min="6650" max="6650" width="8.125" style="31" customWidth="1"/>
    <col min="6651" max="6651" width="36.5" style="31" customWidth="1"/>
    <col min="6652" max="6652" width="10.75" style="31" customWidth="1"/>
    <col min="6653" max="6653" width="8.125" style="31" customWidth="1"/>
    <col min="6654" max="6654" width="9.125" style="31" customWidth="1"/>
    <col min="6655" max="6658" width="9" style="31" hidden="1" customWidth="1"/>
    <col min="6659" max="6903" width="9" style="31"/>
    <col min="6904" max="6904" width="36.75" style="31" customWidth="1"/>
    <col min="6905" max="6905" width="11.625" style="31" customWidth="1"/>
    <col min="6906" max="6906" width="8.125" style="31" customWidth="1"/>
    <col min="6907" max="6907" width="36.5" style="31" customWidth="1"/>
    <col min="6908" max="6908" width="10.75" style="31" customWidth="1"/>
    <col min="6909" max="6909" width="8.125" style="31" customWidth="1"/>
    <col min="6910" max="6910" width="9.125" style="31" customWidth="1"/>
    <col min="6911" max="6914" width="9" style="31" hidden="1" customWidth="1"/>
    <col min="6915" max="7159" width="9" style="31"/>
    <col min="7160" max="7160" width="36.75" style="31" customWidth="1"/>
    <col min="7161" max="7161" width="11.625" style="31" customWidth="1"/>
    <col min="7162" max="7162" width="8.125" style="31" customWidth="1"/>
    <col min="7163" max="7163" width="36.5" style="31" customWidth="1"/>
    <col min="7164" max="7164" width="10.75" style="31" customWidth="1"/>
    <col min="7165" max="7165" width="8.125" style="31" customWidth="1"/>
    <col min="7166" max="7166" width="9.125" style="31" customWidth="1"/>
    <col min="7167" max="7170" width="9" style="31" hidden="1" customWidth="1"/>
    <col min="7171" max="7415" width="9" style="31"/>
    <col min="7416" max="7416" width="36.75" style="31" customWidth="1"/>
    <col min="7417" max="7417" width="11.625" style="31" customWidth="1"/>
    <col min="7418" max="7418" width="8.125" style="31" customWidth="1"/>
    <col min="7419" max="7419" width="36.5" style="31" customWidth="1"/>
    <col min="7420" max="7420" width="10.75" style="31" customWidth="1"/>
    <col min="7421" max="7421" width="8.125" style="31" customWidth="1"/>
    <col min="7422" max="7422" width="9.125" style="31" customWidth="1"/>
    <col min="7423" max="7426" width="9" style="31" hidden="1" customWidth="1"/>
    <col min="7427" max="7671" width="9" style="31"/>
    <col min="7672" max="7672" width="36.75" style="31" customWidth="1"/>
    <col min="7673" max="7673" width="11.625" style="31" customWidth="1"/>
    <col min="7674" max="7674" width="8.125" style="31" customWidth="1"/>
    <col min="7675" max="7675" width="36.5" style="31" customWidth="1"/>
    <col min="7676" max="7676" width="10.75" style="31" customWidth="1"/>
    <col min="7677" max="7677" width="8.125" style="31" customWidth="1"/>
    <col min="7678" max="7678" width="9.125" style="31" customWidth="1"/>
    <col min="7679" max="7682" width="9" style="31" hidden="1" customWidth="1"/>
    <col min="7683" max="7927" width="9" style="31"/>
    <col min="7928" max="7928" width="36.75" style="31" customWidth="1"/>
    <col min="7929" max="7929" width="11.625" style="31" customWidth="1"/>
    <col min="7930" max="7930" width="8.125" style="31" customWidth="1"/>
    <col min="7931" max="7931" width="36.5" style="31" customWidth="1"/>
    <col min="7932" max="7932" width="10.75" style="31" customWidth="1"/>
    <col min="7933" max="7933" width="8.125" style="31" customWidth="1"/>
    <col min="7934" max="7934" width="9.125" style="31" customWidth="1"/>
    <col min="7935" max="7938" width="9" style="31" hidden="1" customWidth="1"/>
    <col min="7939" max="8183" width="9" style="31"/>
    <col min="8184" max="8184" width="36.75" style="31" customWidth="1"/>
    <col min="8185" max="8185" width="11.625" style="31" customWidth="1"/>
    <col min="8186" max="8186" width="8.125" style="31" customWidth="1"/>
    <col min="8187" max="8187" width="36.5" style="31" customWidth="1"/>
    <col min="8188" max="8188" width="10.75" style="31" customWidth="1"/>
    <col min="8189" max="8189" width="8.125" style="31" customWidth="1"/>
    <col min="8190" max="8190" width="9.125" style="31" customWidth="1"/>
    <col min="8191" max="8194" width="9" style="31" hidden="1" customWidth="1"/>
    <col min="8195" max="8439" width="9" style="31"/>
    <col min="8440" max="8440" width="36.75" style="31" customWidth="1"/>
    <col min="8441" max="8441" width="11.625" style="31" customWidth="1"/>
    <col min="8442" max="8442" width="8.125" style="31" customWidth="1"/>
    <col min="8443" max="8443" width="36.5" style="31" customWidth="1"/>
    <col min="8444" max="8444" width="10.75" style="31" customWidth="1"/>
    <col min="8445" max="8445" width="8.125" style="31" customWidth="1"/>
    <col min="8446" max="8446" width="9.125" style="31" customWidth="1"/>
    <col min="8447" max="8450" width="9" style="31" hidden="1" customWidth="1"/>
    <col min="8451" max="8695" width="9" style="31"/>
    <col min="8696" max="8696" width="36.75" style="31" customWidth="1"/>
    <col min="8697" max="8697" width="11.625" style="31" customWidth="1"/>
    <col min="8698" max="8698" width="8.125" style="31" customWidth="1"/>
    <col min="8699" max="8699" width="36.5" style="31" customWidth="1"/>
    <col min="8700" max="8700" width="10.75" style="31" customWidth="1"/>
    <col min="8701" max="8701" width="8.125" style="31" customWidth="1"/>
    <col min="8702" max="8702" width="9.125" style="31" customWidth="1"/>
    <col min="8703" max="8706" width="9" style="31" hidden="1" customWidth="1"/>
    <col min="8707" max="8951" width="9" style="31"/>
    <col min="8952" max="8952" width="36.75" style="31" customWidth="1"/>
    <col min="8953" max="8953" width="11.625" style="31" customWidth="1"/>
    <col min="8954" max="8954" width="8.125" style="31" customWidth="1"/>
    <col min="8955" max="8955" width="36.5" style="31" customWidth="1"/>
    <col min="8956" max="8956" width="10.75" style="31" customWidth="1"/>
    <col min="8957" max="8957" width="8.125" style="31" customWidth="1"/>
    <col min="8958" max="8958" width="9.125" style="31" customWidth="1"/>
    <col min="8959" max="8962" width="9" style="31" hidden="1" customWidth="1"/>
    <col min="8963" max="9207" width="9" style="31"/>
    <col min="9208" max="9208" width="36.75" style="31" customWidth="1"/>
    <col min="9209" max="9209" width="11.625" style="31" customWidth="1"/>
    <col min="9210" max="9210" width="8.125" style="31" customWidth="1"/>
    <col min="9211" max="9211" width="36.5" style="31" customWidth="1"/>
    <col min="9212" max="9212" width="10.75" style="31" customWidth="1"/>
    <col min="9213" max="9213" width="8.125" style="31" customWidth="1"/>
    <col min="9214" max="9214" width="9.125" style="31" customWidth="1"/>
    <col min="9215" max="9218" width="9" style="31" hidden="1" customWidth="1"/>
    <col min="9219" max="9463" width="9" style="31"/>
    <col min="9464" max="9464" width="36.75" style="31" customWidth="1"/>
    <col min="9465" max="9465" width="11.625" style="31" customWidth="1"/>
    <col min="9466" max="9466" width="8.125" style="31" customWidth="1"/>
    <col min="9467" max="9467" width="36.5" style="31" customWidth="1"/>
    <col min="9468" max="9468" width="10.75" style="31" customWidth="1"/>
    <col min="9469" max="9469" width="8.125" style="31" customWidth="1"/>
    <col min="9470" max="9470" width="9.125" style="31" customWidth="1"/>
    <col min="9471" max="9474" width="9" style="31" hidden="1" customWidth="1"/>
    <col min="9475" max="9719" width="9" style="31"/>
    <col min="9720" max="9720" width="36.75" style="31" customWidth="1"/>
    <col min="9721" max="9721" width="11.625" style="31" customWidth="1"/>
    <col min="9722" max="9722" width="8.125" style="31" customWidth="1"/>
    <col min="9723" max="9723" width="36.5" style="31" customWidth="1"/>
    <col min="9724" max="9724" width="10.75" style="31" customWidth="1"/>
    <col min="9725" max="9725" width="8.125" style="31" customWidth="1"/>
    <col min="9726" max="9726" width="9.125" style="31" customWidth="1"/>
    <col min="9727" max="9730" width="9" style="31" hidden="1" customWidth="1"/>
    <col min="9731" max="9975" width="9" style="31"/>
    <col min="9976" max="9976" width="36.75" style="31" customWidth="1"/>
    <col min="9977" max="9977" width="11.625" style="31" customWidth="1"/>
    <col min="9978" max="9978" width="8.125" style="31" customWidth="1"/>
    <col min="9979" max="9979" width="36.5" style="31" customWidth="1"/>
    <col min="9980" max="9980" width="10.75" style="31" customWidth="1"/>
    <col min="9981" max="9981" width="8.125" style="31" customWidth="1"/>
    <col min="9982" max="9982" width="9.125" style="31" customWidth="1"/>
    <col min="9983" max="9986" width="9" style="31" hidden="1" customWidth="1"/>
    <col min="9987" max="10231" width="9" style="31"/>
    <col min="10232" max="10232" width="36.75" style="31" customWidth="1"/>
    <col min="10233" max="10233" width="11.625" style="31" customWidth="1"/>
    <col min="10234" max="10234" width="8.125" style="31" customWidth="1"/>
    <col min="10235" max="10235" width="36.5" style="31" customWidth="1"/>
    <col min="10236" max="10236" width="10.75" style="31" customWidth="1"/>
    <col min="10237" max="10237" width="8.125" style="31" customWidth="1"/>
    <col min="10238" max="10238" width="9.125" style="31" customWidth="1"/>
    <col min="10239" max="10242" width="9" style="31" hidden="1" customWidth="1"/>
    <col min="10243" max="10487" width="9" style="31"/>
    <col min="10488" max="10488" width="36.75" style="31" customWidth="1"/>
    <col min="10489" max="10489" width="11.625" style="31" customWidth="1"/>
    <col min="10490" max="10490" width="8.125" style="31" customWidth="1"/>
    <col min="10491" max="10491" width="36.5" style="31" customWidth="1"/>
    <col min="10492" max="10492" width="10.75" style="31" customWidth="1"/>
    <col min="10493" max="10493" width="8.125" style="31" customWidth="1"/>
    <col min="10494" max="10494" width="9.125" style="31" customWidth="1"/>
    <col min="10495" max="10498" width="9" style="31" hidden="1" customWidth="1"/>
    <col min="10499" max="10743" width="9" style="31"/>
    <col min="10744" max="10744" width="36.75" style="31" customWidth="1"/>
    <col min="10745" max="10745" width="11.625" style="31" customWidth="1"/>
    <col min="10746" max="10746" width="8.125" style="31" customWidth="1"/>
    <col min="10747" max="10747" width="36.5" style="31" customWidth="1"/>
    <col min="10748" max="10748" width="10.75" style="31" customWidth="1"/>
    <col min="10749" max="10749" width="8.125" style="31" customWidth="1"/>
    <col min="10750" max="10750" width="9.125" style="31" customWidth="1"/>
    <col min="10751" max="10754" width="9" style="31" hidden="1" customWidth="1"/>
    <col min="10755" max="10999" width="9" style="31"/>
    <col min="11000" max="11000" width="36.75" style="31" customWidth="1"/>
    <col min="11001" max="11001" width="11.625" style="31" customWidth="1"/>
    <col min="11002" max="11002" width="8.125" style="31" customWidth="1"/>
    <col min="11003" max="11003" width="36.5" style="31" customWidth="1"/>
    <col min="11004" max="11004" width="10.75" style="31" customWidth="1"/>
    <col min="11005" max="11005" width="8.125" style="31" customWidth="1"/>
    <col min="11006" max="11006" width="9.125" style="31" customWidth="1"/>
    <col min="11007" max="11010" width="9" style="31" hidden="1" customWidth="1"/>
    <col min="11011" max="11255" width="9" style="31"/>
    <col min="11256" max="11256" width="36.75" style="31" customWidth="1"/>
    <col min="11257" max="11257" width="11.625" style="31" customWidth="1"/>
    <col min="11258" max="11258" width="8.125" style="31" customWidth="1"/>
    <col min="11259" max="11259" width="36.5" style="31" customWidth="1"/>
    <col min="11260" max="11260" width="10.75" style="31" customWidth="1"/>
    <col min="11261" max="11261" width="8.125" style="31" customWidth="1"/>
    <col min="11262" max="11262" width="9.125" style="31" customWidth="1"/>
    <col min="11263" max="11266" width="9" style="31" hidden="1" customWidth="1"/>
    <col min="11267" max="11511" width="9" style="31"/>
    <col min="11512" max="11512" width="36.75" style="31" customWidth="1"/>
    <col min="11513" max="11513" width="11.625" style="31" customWidth="1"/>
    <col min="11514" max="11514" width="8.125" style="31" customWidth="1"/>
    <col min="11515" max="11515" width="36.5" style="31" customWidth="1"/>
    <col min="11516" max="11516" width="10.75" style="31" customWidth="1"/>
    <col min="11517" max="11517" width="8.125" style="31" customWidth="1"/>
    <col min="11518" max="11518" width="9.125" style="31" customWidth="1"/>
    <col min="11519" max="11522" width="9" style="31" hidden="1" customWidth="1"/>
    <col min="11523" max="11767" width="9" style="31"/>
    <col min="11768" max="11768" width="36.75" style="31" customWidth="1"/>
    <col min="11769" max="11769" width="11.625" style="31" customWidth="1"/>
    <col min="11770" max="11770" width="8.125" style="31" customWidth="1"/>
    <col min="11771" max="11771" width="36.5" style="31" customWidth="1"/>
    <col min="11772" max="11772" width="10.75" style="31" customWidth="1"/>
    <col min="11773" max="11773" width="8.125" style="31" customWidth="1"/>
    <col min="11774" max="11774" width="9.125" style="31" customWidth="1"/>
    <col min="11775" max="11778" width="9" style="31" hidden="1" customWidth="1"/>
    <col min="11779" max="12023" width="9" style="31"/>
    <col min="12024" max="12024" width="36.75" style="31" customWidth="1"/>
    <col min="12025" max="12025" width="11.625" style="31" customWidth="1"/>
    <col min="12026" max="12026" width="8.125" style="31" customWidth="1"/>
    <col min="12027" max="12027" width="36.5" style="31" customWidth="1"/>
    <col min="12028" max="12028" width="10.75" style="31" customWidth="1"/>
    <col min="12029" max="12029" width="8.125" style="31" customWidth="1"/>
    <col min="12030" max="12030" width="9.125" style="31" customWidth="1"/>
    <col min="12031" max="12034" width="9" style="31" hidden="1" customWidth="1"/>
    <col min="12035" max="12279" width="9" style="31"/>
    <col min="12280" max="12280" width="36.75" style="31" customWidth="1"/>
    <col min="12281" max="12281" width="11.625" style="31" customWidth="1"/>
    <col min="12282" max="12282" width="8.125" style="31" customWidth="1"/>
    <col min="12283" max="12283" width="36.5" style="31" customWidth="1"/>
    <col min="12284" max="12284" width="10.75" style="31" customWidth="1"/>
    <col min="12285" max="12285" width="8.125" style="31" customWidth="1"/>
    <col min="12286" max="12286" width="9.125" style="31" customWidth="1"/>
    <col min="12287" max="12290" width="9" style="31" hidden="1" customWidth="1"/>
    <col min="12291" max="12535" width="9" style="31"/>
    <col min="12536" max="12536" width="36.75" style="31" customWidth="1"/>
    <col min="12537" max="12537" width="11.625" style="31" customWidth="1"/>
    <col min="12538" max="12538" width="8.125" style="31" customWidth="1"/>
    <col min="12539" max="12539" width="36.5" style="31" customWidth="1"/>
    <col min="12540" max="12540" width="10.75" style="31" customWidth="1"/>
    <col min="12541" max="12541" width="8.125" style="31" customWidth="1"/>
    <col min="12542" max="12542" width="9.125" style="31" customWidth="1"/>
    <col min="12543" max="12546" width="9" style="31" hidden="1" customWidth="1"/>
    <col min="12547" max="12791" width="9" style="31"/>
    <col min="12792" max="12792" width="36.75" style="31" customWidth="1"/>
    <col min="12793" max="12793" width="11.625" style="31" customWidth="1"/>
    <col min="12794" max="12794" width="8.125" style="31" customWidth="1"/>
    <col min="12795" max="12795" width="36.5" style="31" customWidth="1"/>
    <col min="12796" max="12796" width="10.75" style="31" customWidth="1"/>
    <col min="12797" max="12797" width="8.125" style="31" customWidth="1"/>
    <col min="12798" max="12798" width="9.125" style="31" customWidth="1"/>
    <col min="12799" max="12802" width="9" style="31" hidden="1" customWidth="1"/>
    <col min="12803" max="13047" width="9" style="31"/>
    <col min="13048" max="13048" width="36.75" style="31" customWidth="1"/>
    <col min="13049" max="13049" width="11.625" style="31" customWidth="1"/>
    <col min="13050" max="13050" width="8.125" style="31" customWidth="1"/>
    <col min="13051" max="13051" width="36.5" style="31" customWidth="1"/>
    <col min="13052" max="13052" width="10.75" style="31" customWidth="1"/>
    <col min="13053" max="13053" width="8.125" style="31" customWidth="1"/>
    <col min="13054" max="13054" width="9.125" style="31" customWidth="1"/>
    <col min="13055" max="13058" width="9" style="31" hidden="1" customWidth="1"/>
    <col min="13059" max="13303" width="9" style="31"/>
    <col min="13304" max="13304" width="36.75" style="31" customWidth="1"/>
    <col min="13305" max="13305" width="11.625" style="31" customWidth="1"/>
    <col min="13306" max="13306" width="8.125" style="31" customWidth="1"/>
    <col min="13307" max="13307" width="36.5" style="31" customWidth="1"/>
    <col min="13308" max="13308" width="10.75" style="31" customWidth="1"/>
    <col min="13309" max="13309" width="8.125" style="31" customWidth="1"/>
    <col min="13310" max="13310" width="9.125" style="31" customWidth="1"/>
    <col min="13311" max="13314" width="9" style="31" hidden="1" customWidth="1"/>
    <col min="13315" max="13559" width="9" style="31"/>
    <col min="13560" max="13560" width="36.75" style="31" customWidth="1"/>
    <col min="13561" max="13561" width="11.625" style="31" customWidth="1"/>
    <col min="13562" max="13562" width="8.125" style="31" customWidth="1"/>
    <col min="13563" max="13563" width="36.5" style="31" customWidth="1"/>
    <col min="13564" max="13564" width="10.75" style="31" customWidth="1"/>
    <col min="13565" max="13565" width="8.125" style="31" customWidth="1"/>
    <col min="13566" max="13566" width="9.125" style="31" customWidth="1"/>
    <col min="13567" max="13570" width="9" style="31" hidden="1" customWidth="1"/>
    <col min="13571" max="13815" width="9" style="31"/>
    <col min="13816" max="13816" width="36.75" style="31" customWidth="1"/>
    <col min="13817" max="13817" width="11.625" style="31" customWidth="1"/>
    <col min="13818" max="13818" width="8.125" style="31" customWidth="1"/>
    <col min="13819" max="13819" width="36.5" style="31" customWidth="1"/>
    <col min="13820" max="13820" width="10.75" style="31" customWidth="1"/>
    <col min="13821" max="13821" width="8.125" style="31" customWidth="1"/>
    <col min="13822" max="13822" width="9.125" style="31" customWidth="1"/>
    <col min="13823" max="13826" width="9" style="31" hidden="1" customWidth="1"/>
    <col min="13827" max="14071" width="9" style="31"/>
    <col min="14072" max="14072" width="36.75" style="31" customWidth="1"/>
    <col min="14073" max="14073" width="11.625" style="31" customWidth="1"/>
    <col min="14074" max="14074" width="8.125" style="31" customWidth="1"/>
    <col min="14075" max="14075" width="36.5" style="31" customWidth="1"/>
    <col min="14076" max="14076" width="10.75" style="31" customWidth="1"/>
    <col min="14077" max="14077" width="8.125" style="31" customWidth="1"/>
    <col min="14078" max="14078" width="9.125" style="31" customWidth="1"/>
    <col min="14079" max="14082" width="9" style="31" hidden="1" customWidth="1"/>
    <col min="14083" max="14327" width="9" style="31"/>
    <col min="14328" max="14328" width="36.75" style="31" customWidth="1"/>
    <col min="14329" max="14329" width="11.625" style="31" customWidth="1"/>
    <col min="14330" max="14330" width="8.125" style="31" customWidth="1"/>
    <col min="14331" max="14331" width="36.5" style="31" customWidth="1"/>
    <col min="14332" max="14332" width="10.75" style="31" customWidth="1"/>
    <col min="14333" max="14333" width="8.125" style="31" customWidth="1"/>
    <col min="14334" max="14334" width="9.125" style="31" customWidth="1"/>
    <col min="14335" max="14338" width="9" style="31" hidden="1" customWidth="1"/>
    <col min="14339" max="14583" width="9" style="31"/>
    <col min="14584" max="14584" width="36.75" style="31" customWidth="1"/>
    <col min="14585" max="14585" width="11.625" style="31" customWidth="1"/>
    <col min="14586" max="14586" width="8.125" style="31" customWidth="1"/>
    <col min="14587" max="14587" width="36.5" style="31" customWidth="1"/>
    <col min="14588" max="14588" width="10.75" style="31" customWidth="1"/>
    <col min="14589" max="14589" width="8.125" style="31" customWidth="1"/>
    <col min="14590" max="14590" width="9.125" style="31" customWidth="1"/>
    <col min="14591" max="14594" width="9" style="31" hidden="1" customWidth="1"/>
    <col min="14595" max="14839" width="9" style="31"/>
    <col min="14840" max="14840" width="36.75" style="31" customWidth="1"/>
    <col min="14841" max="14841" width="11.625" style="31" customWidth="1"/>
    <col min="14842" max="14842" width="8.125" style="31" customWidth="1"/>
    <col min="14843" max="14843" width="36.5" style="31" customWidth="1"/>
    <col min="14844" max="14844" width="10.75" style="31" customWidth="1"/>
    <col min="14845" max="14845" width="8.125" style="31" customWidth="1"/>
    <col min="14846" max="14846" width="9.125" style="31" customWidth="1"/>
    <col min="14847" max="14850" width="9" style="31" hidden="1" customWidth="1"/>
    <col min="14851" max="15095" width="9" style="31"/>
    <col min="15096" max="15096" width="36.75" style="31" customWidth="1"/>
    <col min="15097" max="15097" width="11.625" style="31" customWidth="1"/>
    <col min="15098" max="15098" width="8.125" style="31" customWidth="1"/>
    <col min="15099" max="15099" width="36.5" style="31" customWidth="1"/>
    <col min="15100" max="15100" width="10.75" style="31" customWidth="1"/>
    <col min="15101" max="15101" width="8.125" style="31" customWidth="1"/>
    <col min="15102" max="15102" width="9.125" style="31" customWidth="1"/>
    <col min="15103" max="15106" width="9" style="31" hidden="1" customWidth="1"/>
    <col min="15107" max="15351" width="9" style="31"/>
    <col min="15352" max="15352" width="36.75" style="31" customWidth="1"/>
    <col min="15353" max="15353" width="11.625" style="31" customWidth="1"/>
    <col min="15354" max="15354" width="8.125" style="31" customWidth="1"/>
    <col min="15355" max="15355" width="36.5" style="31" customWidth="1"/>
    <col min="15356" max="15356" width="10.75" style="31" customWidth="1"/>
    <col min="15357" max="15357" width="8.125" style="31" customWidth="1"/>
    <col min="15358" max="15358" width="9.125" style="31" customWidth="1"/>
    <col min="15359" max="15362" width="9" style="31" hidden="1" customWidth="1"/>
    <col min="15363" max="15607" width="9" style="31"/>
    <col min="15608" max="15608" width="36.75" style="31" customWidth="1"/>
    <col min="15609" max="15609" width="11.625" style="31" customWidth="1"/>
    <col min="15610" max="15610" width="8.125" style="31" customWidth="1"/>
    <col min="15611" max="15611" width="36.5" style="31" customWidth="1"/>
    <col min="15612" max="15612" width="10.75" style="31" customWidth="1"/>
    <col min="15613" max="15613" width="8.125" style="31" customWidth="1"/>
    <col min="15614" max="15614" width="9.125" style="31" customWidth="1"/>
    <col min="15615" max="15618" width="9" style="31" hidden="1" customWidth="1"/>
    <col min="15619" max="15863" width="9" style="31"/>
    <col min="15864" max="15864" width="36.75" style="31" customWidth="1"/>
    <col min="15865" max="15865" width="11.625" style="31" customWidth="1"/>
    <col min="15866" max="15866" width="8.125" style="31" customWidth="1"/>
    <col min="15867" max="15867" width="36.5" style="31" customWidth="1"/>
    <col min="15868" max="15868" width="10.75" style="31" customWidth="1"/>
    <col min="15869" max="15869" width="8.125" style="31" customWidth="1"/>
    <col min="15870" max="15870" width="9.125" style="31" customWidth="1"/>
    <col min="15871" max="15874" width="9" style="31" hidden="1" customWidth="1"/>
    <col min="15875" max="16119" width="9" style="31"/>
    <col min="16120" max="16120" width="36.75" style="31" customWidth="1"/>
    <col min="16121" max="16121" width="11.625" style="31" customWidth="1"/>
    <col min="16122" max="16122" width="8.125" style="31" customWidth="1"/>
    <col min="16123" max="16123" width="36.5" style="31" customWidth="1"/>
    <col min="16124" max="16124" width="10.75" style="31" customWidth="1"/>
    <col min="16125" max="16125" width="8.125" style="31" customWidth="1"/>
    <col min="16126" max="16126" width="9.125" style="31" customWidth="1"/>
    <col min="16127" max="16130" width="9" style="31" hidden="1" customWidth="1"/>
    <col min="16131" max="16384" width="9" style="31"/>
  </cols>
  <sheetData>
    <row r="1" ht="18.75" spans="1:4">
      <c r="A1" s="6" t="s">
        <v>1297</v>
      </c>
      <c r="B1" s="6"/>
      <c r="C1" s="6"/>
      <c r="D1" s="6"/>
    </row>
    <row r="2" ht="24.75" customHeight="1" spans="1:4">
      <c r="A2" s="32" t="s">
        <v>1298</v>
      </c>
      <c r="B2" s="32"/>
      <c r="C2" s="32"/>
      <c r="D2" s="32"/>
    </row>
    <row r="3" ht="18.75" spans="1:4">
      <c r="A3" s="33"/>
      <c r="B3" s="34"/>
      <c r="C3" s="35"/>
      <c r="D3" s="36" t="s">
        <v>35</v>
      </c>
    </row>
    <row r="4" ht="34.5" customHeight="1" spans="1:4">
      <c r="A4" s="37" t="s">
        <v>36</v>
      </c>
      <c r="B4" s="38" t="s">
        <v>37</v>
      </c>
      <c r="C4" s="37" t="s">
        <v>739</v>
      </c>
      <c r="D4" s="38" t="s">
        <v>37</v>
      </c>
    </row>
    <row r="5" ht="37.5" customHeight="1" spans="1:4">
      <c r="A5" s="39" t="s">
        <v>44</v>
      </c>
      <c r="B5" s="40"/>
      <c r="C5" s="39" t="s">
        <v>44</v>
      </c>
      <c r="D5" s="40"/>
    </row>
    <row r="6" ht="30.75" customHeight="1" spans="1:4">
      <c r="A6" s="41" t="s">
        <v>767</v>
      </c>
      <c r="B6" s="40"/>
      <c r="C6" s="41" t="s">
        <v>768</v>
      </c>
      <c r="D6" s="40"/>
    </row>
    <row r="7" ht="36.75" customHeight="1" spans="1:4">
      <c r="A7" s="42" t="s">
        <v>769</v>
      </c>
      <c r="B7" s="43"/>
      <c r="C7" s="42" t="s">
        <v>770</v>
      </c>
      <c r="D7" s="43">
        <f>SUM(D8:D10)</f>
        <v>0</v>
      </c>
    </row>
    <row r="8" ht="36.75" customHeight="1" spans="1:4">
      <c r="A8" s="44" t="s">
        <v>771</v>
      </c>
      <c r="B8" s="43"/>
      <c r="C8" s="44" t="s">
        <v>771</v>
      </c>
      <c r="D8" s="43"/>
    </row>
    <row r="9" ht="36.75" customHeight="1" spans="1:4">
      <c r="A9" s="44" t="s">
        <v>772</v>
      </c>
      <c r="B9" s="43"/>
      <c r="C9" s="44" t="s">
        <v>772</v>
      </c>
      <c r="D9" s="43"/>
    </row>
    <row r="10" ht="36.75" customHeight="1" spans="1:4">
      <c r="A10" s="44" t="s">
        <v>773</v>
      </c>
      <c r="B10" s="43"/>
      <c r="C10" s="44" t="s">
        <v>773</v>
      </c>
      <c r="D10" s="43"/>
    </row>
    <row r="11" ht="36.75" customHeight="1" spans="1:4">
      <c r="A11" s="42" t="s">
        <v>774</v>
      </c>
      <c r="B11" s="43">
        <f>B12+B13</f>
        <v>0</v>
      </c>
      <c r="C11" s="42" t="s">
        <v>775</v>
      </c>
      <c r="D11" s="43">
        <f>D12+D13</f>
        <v>0</v>
      </c>
    </row>
    <row r="12" ht="36.75" customHeight="1" spans="1:4">
      <c r="A12" s="45" t="s">
        <v>776</v>
      </c>
      <c r="B12" s="43"/>
      <c r="C12" s="44" t="s">
        <v>777</v>
      </c>
      <c r="D12" s="43"/>
    </row>
    <row r="13" ht="36.75" customHeight="1" spans="1:4">
      <c r="A13" s="44" t="s">
        <v>778</v>
      </c>
      <c r="B13" s="43"/>
      <c r="C13" s="44" t="s">
        <v>778</v>
      </c>
      <c r="D13" s="43"/>
    </row>
    <row r="14" ht="36.75" customHeight="1" spans="1:4">
      <c r="A14" s="42" t="s">
        <v>779</v>
      </c>
      <c r="B14" s="43"/>
      <c r="C14" s="42" t="s">
        <v>780</v>
      </c>
      <c r="D14" s="43"/>
    </row>
    <row r="15" ht="36.75" customHeight="1" spans="1:4">
      <c r="A15" s="42" t="s">
        <v>781</v>
      </c>
      <c r="B15" s="43"/>
      <c r="C15" s="42" t="s">
        <v>782</v>
      </c>
      <c r="D15" s="43"/>
    </row>
    <row r="16" ht="36.75" customHeight="1" spans="1:4">
      <c r="A16" s="46"/>
      <c r="B16" s="47"/>
      <c r="C16" s="48" t="s">
        <v>783</v>
      </c>
      <c r="D16" s="47"/>
    </row>
    <row r="17" ht="38.25" customHeight="1" spans="1:4">
      <c r="A17" s="49" t="s">
        <v>784</v>
      </c>
      <c r="B17" s="49"/>
      <c r="C17" s="49"/>
      <c r="D17" s="49"/>
    </row>
    <row r="18" ht="13.5" spans="1:4">
      <c r="A18" s="49" t="s">
        <v>1299</v>
      </c>
      <c r="B18" s="49"/>
      <c r="C18" s="49"/>
      <c r="D18" s="49"/>
    </row>
    <row r="19" spans="1:4">
      <c r="A19" s="31"/>
      <c r="B19" s="50"/>
      <c r="D19" s="50"/>
    </row>
    <row r="20" spans="1:1">
      <c r="A20" s="31"/>
    </row>
    <row r="21" spans="1:1">
      <c r="A21" s="31"/>
    </row>
    <row r="22" spans="1:1">
      <c r="A22" s="31"/>
    </row>
    <row r="23" spans="1:1">
      <c r="A23" s="31"/>
    </row>
    <row r="24" spans="1:1">
      <c r="A24" s="31"/>
    </row>
    <row r="25" spans="1:1">
      <c r="A25" s="31"/>
    </row>
    <row r="26" spans="1:1">
      <c r="A26" s="31"/>
    </row>
    <row r="27" spans="1:1">
      <c r="A27" s="31"/>
    </row>
    <row r="28" spans="1:1">
      <c r="A28" s="31"/>
    </row>
    <row r="29" spans="1:1">
      <c r="A29" s="31"/>
    </row>
    <row r="30" spans="1:1">
      <c r="A30" s="31"/>
    </row>
    <row r="31" spans="1:1">
      <c r="A31" s="31"/>
    </row>
    <row r="32" spans="1:1">
      <c r="A32" s="31"/>
    </row>
    <row r="33" spans="1:1">
      <c r="A33" s="31"/>
    </row>
    <row r="34" spans="1:1">
      <c r="A34" s="31"/>
    </row>
    <row r="35" spans="1:1">
      <c r="A35" s="31"/>
    </row>
    <row r="36" spans="1:1">
      <c r="A36" s="31"/>
    </row>
  </sheetData>
  <mergeCells count="5">
    <mergeCell ref="A1:D1"/>
    <mergeCell ref="A2:D2"/>
    <mergeCell ref="A3:B3"/>
    <mergeCell ref="A17:D17"/>
    <mergeCell ref="A18:D18"/>
  </mergeCells>
  <printOptions horizontalCentered="1"/>
  <pageMargins left="0.236220472440945" right="0.236220472440945" top="0.5"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S23"/>
  <sheetViews>
    <sheetView showGridLines="0" showZeros="0" workbookViewId="0">
      <selection activeCell="L17" sqref="L17"/>
    </sheetView>
  </sheetViews>
  <sheetFormatPr defaultColWidth="6.75" defaultRowHeight="11.25"/>
  <cols>
    <col min="1" max="1" width="47.875" style="2" customWidth="1"/>
    <col min="2" max="2" width="26.625" style="3" customWidth="1"/>
    <col min="3" max="3" width="14.125" style="4" customWidth="1"/>
    <col min="4" max="4" width="14.125" style="5" customWidth="1"/>
    <col min="5" max="45" width="9" style="2" customWidth="1"/>
    <col min="46" max="16384" width="6.75" style="2"/>
  </cols>
  <sheetData>
    <row r="1" ht="19.5" customHeight="1" spans="1:4">
      <c r="A1" s="6" t="s">
        <v>1300</v>
      </c>
      <c r="B1" s="6"/>
      <c r="C1" s="6"/>
      <c r="D1" s="6"/>
    </row>
    <row r="2" ht="31.5" customHeight="1" spans="1:45">
      <c r="A2" s="7" t="s">
        <v>1301</v>
      </c>
      <c r="B2" s="7"/>
      <c r="C2" s="7"/>
      <c r="D2" s="7"/>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1" customFormat="1" ht="19.5" customHeight="1" spans="1:45">
      <c r="A3" s="9"/>
      <c r="B3" s="10"/>
      <c r="C3" s="11"/>
      <c r="D3" s="12" t="s">
        <v>35</v>
      </c>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row>
    <row r="4" s="1" customFormat="1" ht="50.1" customHeight="1" spans="1:45">
      <c r="A4" s="14" t="s">
        <v>622</v>
      </c>
      <c r="B4" s="15" t="s">
        <v>788</v>
      </c>
      <c r="C4" s="16" t="s">
        <v>1302</v>
      </c>
      <c r="D4" s="17" t="s">
        <v>1303</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29"/>
    </row>
    <row r="5" s="1" customFormat="1" ht="24.95" customHeight="1" spans="1:4">
      <c r="A5" s="18" t="s">
        <v>790</v>
      </c>
      <c r="B5" s="19">
        <v>957</v>
      </c>
      <c r="C5" s="20" t="s">
        <v>650</v>
      </c>
      <c r="D5" s="21"/>
    </row>
    <row r="6" s="1" customFormat="1" ht="24.95" customHeight="1" spans="1:45">
      <c r="A6" s="22" t="s">
        <v>791</v>
      </c>
      <c r="B6" s="19">
        <v>1605.92</v>
      </c>
      <c r="C6" s="20" t="s">
        <v>650</v>
      </c>
      <c r="D6" s="21"/>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row>
    <row r="7" s="1" customFormat="1" ht="24.95" customHeight="1" spans="1:45">
      <c r="A7" s="18" t="s">
        <v>792</v>
      </c>
      <c r="B7" s="19">
        <v>106</v>
      </c>
      <c r="C7" s="20" t="s">
        <v>650</v>
      </c>
      <c r="D7" s="2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row>
    <row r="8" s="1" customFormat="1" ht="24.95" customHeight="1" spans="1:45">
      <c r="A8" s="22" t="s">
        <v>793</v>
      </c>
      <c r="B8" s="19">
        <v>291.46</v>
      </c>
      <c r="C8" s="20" t="s">
        <v>650</v>
      </c>
      <c r="D8" s="21"/>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row>
    <row r="9" s="1" customFormat="1" ht="24.95" customHeight="1" spans="1:45">
      <c r="A9" s="18" t="s">
        <v>794</v>
      </c>
      <c r="B9" s="19">
        <v>220</v>
      </c>
      <c r="C9" s="20" t="s">
        <v>650</v>
      </c>
      <c r="D9" s="21"/>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row>
    <row r="10" s="1" customFormat="1" ht="24.95" customHeight="1" spans="1:4">
      <c r="A10" s="22" t="s">
        <v>795</v>
      </c>
      <c r="B10" s="23">
        <v>693.09</v>
      </c>
      <c r="C10" s="20" t="s">
        <v>650</v>
      </c>
      <c r="D10" s="24"/>
    </row>
    <row r="11" s="1" customFormat="1" ht="24.95" customHeight="1" spans="1:4">
      <c r="A11" s="18" t="s">
        <v>796</v>
      </c>
      <c r="B11" s="23">
        <v>6691</v>
      </c>
      <c r="C11" s="25"/>
      <c r="D11" s="24"/>
    </row>
    <row r="12" s="1" customFormat="1" ht="24.95" customHeight="1" spans="1:4">
      <c r="A12" s="22" t="s">
        <v>797</v>
      </c>
      <c r="B12" s="23">
        <v>14854.32</v>
      </c>
      <c r="C12" s="25"/>
      <c r="D12" s="24"/>
    </row>
    <row r="13" s="1" customFormat="1" ht="24.95" customHeight="1" spans="1:4">
      <c r="A13" s="18" t="s">
        <v>798</v>
      </c>
      <c r="B13" s="23">
        <v>-293</v>
      </c>
      <c r="C13" s="25"/>
      <c r="D13" s="24"/>
    </row>
    <row r="14" s="1" customFormat="1" ht="24.95" customHeight="1" spans="1:4">
      <c r="A14" s="22" t="s">
        <v>799</v>
      </c>
      <c r="B14" s="23">
        <v>78594</v>
      </c>
      <c r="C14" s="25"/>
      <c r="D14" s="24"/>
    </row>
    <row r="15" s="1" customFormat="1" ht="24.95" customHeight="1" spans="1:4">
      <c r="A15" s="18" t="s">
        <v>800</v>
      </c>
      <c r="B15" s="23">
        <v>293</v>
      </c>
      <c r="C15" s="25"/>
      <c r="D15" s="24"/>
    </row>
    <row r="16" s="1" customFormat="1" ht="24.95" customHeight="1" spans="1:4">
      <c r="A16" s="22" t="s">
        <v>801</v>
      </c>
      <c r="B16" s="23">
        <v>312.73</v>
      </c>
      <c r="C16" s="25"/>
      <c r="D16" s="24"/>
    </row>
    <row r="17" s="1" customFormat="1" ht="24.95" customHeight="1" spans="1:4">
      <c r="A17" s="18" t="s">
        <v>802</v>
      </c>
      <c r="B17" s="23">
        <v>136</v>
      </c>
      <c r="C17" s="25"/>
      <c r="D17" s="24"/>
    </row>
    <row r="18" s="1" customFormat="1" ht="24.95" customHeight="1" spans="1:4">
      <c r="A18" s="22" t="s">
        <v>803</v>
      </c>
      <c r="B18" s="23">
        <v>587.11</v>
      </c>
      <c r="C18" s="25"/>
      <c r="D18" s="24"/>
    </row>
    <row r="19" s="1" customFormat="1" ht="24.95" customHeight="1" spans="1:4">
      <c r="A19" s="22"/>
      <c r="B19" s="26"/>
      <c r="C19" s="25"/>
      <c r="D19" s="24"/>
    </row>
    <row r="20" s="1" customFormat="1" ht="24.95" customHeight="1" spans="1:4">
      <c r="A20" s="27" t="s">
        <v>804</v>
      </c>
      <c r="B20" s="28">
        <f>+B5+B7+B9+B11+B13+B15+B17</f>
        <v>8110</v>
      </c>
      <c r="C20" s="25"/>
      <c r="D20" s="24"/>
    </row>
    <row r="21" s="1" customFormat="1" ht="24.95" customHeight="1" spans="1:4">
      <c r="A21" s="27" t="s">
        <v>805</v>
      </c>
      <c r="B21" s="28">
        <f>+B6+B8+B10+B12+B14+B16+B18</f>
        <v>96938.63</v>
      </c>
      <c r="C21" s="25"/>
      <c r="D21" s="24"/>
    </row>
    <row r="23" ht="13.5" spans="1:1">
      <c r="A23" s="1" t="s">
        <v>784</v>
      </c>
    </row>
  </sheetData>
  <sheetProtection formatCells="0" formatColumns="0" formatRows="0"/>
  <mergeCells count="2">
    <mergeCell ref="A1:D1"/>
    <mergeCell ref="A2:D2"/>
  </mergeCells>
  <printOptions horizontalCentered="1"/>
  <pageMargins left="0.708333333333333" right="0.708333333333333" top="0.747916666666667" bottom="0.747916666666667" header="0.314583333333333" footer="0.314583333333333"/>
  <pageSetup paperSize="9" scale="86" fitToHeight="0"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42"/>
  <sheetViews>
    <sheetView showZeros="0" workbookViewId="0">
      <pane xSplit="3" ySplit="5" topLeftCell="D6" activePane="bottomRight" state="frozen"/>
      <selection/>
      <selection pane="topRight"/>
      <selection pane="bottomLeft"/>
      <selection pane="bottomRight" activeCell="N6" sqref="N6"/>
    </sheetView>
  </sheetViews>
  <sheetFormatPr defaultColWidth="9" defaultRowHeight="21.95" customHeight="1"/>
  <cols>
    <col min="1" max="1" width="29.125" style="393" customWidth="1"/>
    <col min="2" max="4" width="11.875" style="207" customWidth="1"/>
    <col min="5" max="5" width="12.125" style="207" customWidth="1"/>
    <col min="6" max="6" width="12.5" style="393" customWidth="1"/>
    <col min="7" max="7" width="11.75" style="393" customWidth="1"/>
    <col min="8" max="8" width="31.125" style="393" customWidth="1"/>
    <col min="9" max="9" width="15.75" style="143" customWidth="1"/>
    <col min="10" max="11" width="11.875" style="143" customWidth="1"/>
    <col min="12" max="12" width="12.125" style="143" customWidth="1"/>
    <col min="13" max="13" width="12.125" style="393" customWidth="1"/>
    <col min="14" max="14" width="11.75" style="393" customWidth="1"/>
    <col min="15" max="250" width="9" style="393"/>
    <col min="251" max="251" width="4.875" style="393" customWidth="1"/>
    <col min="252" max="252" width="30.625" style="393" customWidth="1"/>
    <col min="253" max="253" width="17" style="393" customWidth="1"/>
    <col min="254" max="254" width="13.5" style="393" customWidth="1"/>
    <col min="255" max="255" width="32.125" style="393" customWidth="1"/>
    <col min="256" max="256" width="15.5" style="393" customWidth="1"/>
    <col min="257" max="257" width="12.25" style="393" customWidth="1"/>
    <col min="258" max="506" width="9" style="393"/>
    <col min="507" max="507" width="4.875" style="393" customWidth="1"/>
    <col min="508" max="508" width="30.625" style="393" customWidth="1"/>
    <col min="509" max="509" width="17" style="393" customWidth="1"/>
    <col min="510" max="510" width="13.5" style="393" customWidth="1"/>
    <col min="511" max="511" width="32.125" style="393" customWidth="1"/>
    <col min="512" max="512" width="15.5" style="393" customWidth="1"/>
    <col min="513" max="513" width="12.25" style="393" customWidth="1"/>
    <col min="514" max="762" width="9" style="393"/>
    <col min="763" max="763" width="4.875" style="393" customWidth="1"/>
    <col min="764" max="764" width="30.625" style="393" customWidth="1"/>
    <col min="765" max="765" width="17" style="393" customWidth="1"/>
    <col min="766" max="766" width="13.5" style="393" customWidth="1"/>
    <col min="767" max="767" width="32.125" style="393" customWidth="1"/>
    <col min="768" max="768" width="15.5" style="393" customWidth="1"/>
    <col min="769" max="769" width="12.25" style="393" customWidth="1"/>
    <col min="770" max="1018" width="9" style="393"/>
    <col min="1019" max="1019" width="4.875" style="393" customWidth="1"/>
    <col min="1020" max="1020" width="30.625" style="393" customWidth="1"/>
    <col min="1021" max="1021" width="17" style="393" customWidth="1"/>
    <col min="1022" max="1022" width="13.5" style="393" customWidth="1"/>
    <col min="1023" max="1023" width="32.125" style="393" customWidth="1"/>
    <col min="1024" max="1024" width="15.5" style="393" customWidth="1"/>
    <col min="1025" max="1025" width="12.25" style="393" customWidth="1"/>
    <col min="1026" max="1274" width="9" style="393"/>
    <col min="1275" max="1275" width="4.875" style="393" customWidth="1"/>
    <col min="1276" max="1276" width="30.625" style="393" customWidth="1"/>
    <col min="1277" max="1277" width="17" style="393" customWidth="1"/>
    <col min="1278" max="1278" width="13.5" style="393" customWidth="1"/>
    <col min="1279" max="1279" width="32.125" style="393" customWidth="1"/>
    <col min="1280" max="1280" width="15.5" style="393" customWidth="1"/>
    <col min="1281" max="1281" width="12.25" style="393" customWidth="1"/>
    <col min="1282" max="1530" width="9" style="393"/>
    <col min="1531" max="1531" width="4.875" style="393" customWidth="1"/>
    <col min="1532" max="1532" width="30.625" style="393" customWidth="1"/>
    <col min="1533" max="1533" width="17" style="393" customWidth="1"/>
    <col min="1534" max="1534" width="13.5" style="393" customWidth="1"/>
    <col min="1535" max="1535" width="32.125" style="393" customWidth="1"/>
    <col min="1536" max="1536" width="15.5" style="393" customWidth="1"/>
    <col min="1537" max="1537" width="12.25" style="393" customWidth="1"/>
    <col min="1538" max="1786" width="9" style="393"/>
    <col min="1787" max="1787" width="4.875" style="393" customWidth="1"/>
    <col min="1788" max="1788" width="30.625" style="393" customWidth="1"/>
    <col min="1789" max="1789" width="17" style="393" customWidth="1"/>
    <col min="1790" max="1790" width="13.5" style="393" customWidth="1"/>
    <col min="1791" max="1791" width="32.125" style="393" customWidth="1"/>
    <col min="1792" max="1792" width="15.5" style="393" customWidth="1"/>
    <col min="1793" max="1793" width="12.25" style="393" customWidth="1"/>
    <col min="1794" max="2042" width="9" style="393"/>
    <col min="2043" max="2043" width="4.875" style="393" customWidth="1"/>
    <col min="2044" max="2044" width="30.625" style="393" customWidth="1"/>
    <col min="2045" max="2045" width="17" style="393" customWidth="1"/>
    <col min="2046" max="2046" width="13.5" style="393" customWidth="1"/>
    <col min="2047" max="2047" width="32.125" style="393" customWidth="1"/>
    <col min="2048" max="2048" width="15.5" style="393" customWidth="1"/>
    <col min="2049" max="2049" width="12.25" style="393" customWidth="1"/>
    <col min="2050" max="2298" width="9" style="393"/>
    <col min="2299" max="2299" width="4.875" style="393" customWidth="1"/>
    <col min="2300" max="2300" width="30.625" style="393" customWidth="1"/>
    <col min="2301" max="2301" width="17" style="393" customWidth="1"/>
    <col min="2302" max="2302" width="13.5" style="393" customWidth="1"/>
    <col min="2303" max="2303" width="32.125" style="393" customWidth="1"/>
    <col min="2304" max="2304" width="15.5" style="393" customWidth="1"/>
    <col min="2305" max="2305" width="12.25" style="393" customWidth="1"/>
    <col min="2306" max="2554" width="9" style="393"/>
    <col min="2555" max="2555" width="4.875" style="393" customWidth="1"/>
    <col min="2556" max="2556" width="30.625" style="393" customWidth="1"/>
    <col min="2557" max="2557" width="17" style="393" customWidth="1"/>
    <col min="2558" max="2558" width="13.5" style="393" customWidth="1"/>
    <col min="2559" max="2559" width="32.125" style="393" customWidth="1"/>
    <col min="2560" max="2560" width="15.5" style="393" customWidth="1"/>
    <col min="2561" max="2561" width="12.25" style="393" customWidth="1"/>
    <col min="2562" max="2810" width="9" style="393"/>
    <col min="2811" max="2811" width="4.875" style="393" customWidth="1"/>
    <col min="2812" max="2812" width="30.625" style="393" customWidth="1"/>
    <col min="2813" max="2813" width="17" style="393" customWidth="1"/>
    <col min="2814" max="2814" width="13.5" style="393" customWidth="1"/>
    <col min="2815" max="2815" width="32.125" style="393" customWidth="1"/>
    <col min="2816" max="2816" width="15.5" style="393" customWidth="1"/>
    <col min="2817" max="2817" width="12.25" style="393" customWidth="1"/>
    <col min="2818" max="3066" width="9" style="393"/>
    <col min="3067" max="3067" width="4.875" style="393" customWidth="1"/>
    <col min="3068" max="3068" width="30.625" style="393" customWidth="1"/>
    <col min="3069" max="3069" width="17" style="393" customWidth="1"/>
    <col min="3070" max="3070" width="13.5" style="393" customWidth="1"/>
    <col min="3071" max="3071" width="32.125" style="393" customWidth="1"/>
    <col min="3072" max="3072" width="15.5" style="393" customWidth="1"/>
    <col min="3073" max="3073" width="12.25" style="393" customWidth="1"/>
    <col min="3074" max="3322" width="9" style="393"/>
    <col min="3323" max="3323" width="4.875" style="393" customWidth="1"/>
    <col min="3324" max="3324" width="30.625" style="393" customWidth="1"/>
    <col min="3325" max="3325" width="17" style="393" customWidth="1"/>
    <col min="3326" max="3326" width="13.5" style="393" customWidth="1"/>
    <col min="3327" max="3327" width="32.125" style="393" customWidth="1"/>
    <col min="3328" max="3328" width="15.5" style="393" customWidth="1"/>
    <col min="3329" max="3329" width="12.25" style="393" customWidth="1"/>
    <col min="3330" max="3578" width="9" style="393"/>
    <col min="3579" max="3579" width="4.875" style="393" customWidth="1"/>
    <col min="3580" max="3580" width="30.625" style="393" customWidth="1"/>
    <col min="3581" max="3581" width="17" style="393" customWidth="1"/>
    <col min="3582" max="3582" width="13.5" style="393" customWidth="1"/>
    <col min="3583" max="3583" width="32.125" style="393" customWidth="1"/>
    <col min="3584" max="3584" width="15.5" style="393" customWidth="1"/>
    <col min="3585" max="3585" width="12.25" style="393" customWidth="1"/>
    <col min="3586" max="3834" width="9" style="393"/>
    <col min="3835" max="3835" width="4.875" style="393" customWidth="1"/>
    <col min="3836" max="3836" width="30.625" style="393" customWidth="1"/>
    <col min="3837" max="3837" width="17" style="393" customWidth="1"/>
    <col min="3838" max="3838" width="13.5" style="393" customWidth="1"/>
    <col min="3839" max="3839" width="32.125" style="393" customWidth="1"/>
    <col min="3840" max="3840" width="15.5" style="393" customWidth="1"/>
    <col min="3841" max="3841" width="12.25" style="393" customWidth="1"/>
    <col min="3842" max="4090" width="9" style="393"/>
    <col min="4091" max="4091" width="4.875" style="393" customWidth="1"/>
    <col min="4092" max="4092" width="30.625" style="393" customWidth="1"/>
    <col min="4093" max="4093" width="17" style="393" customWidth="1"/>
    <col min="4094" max="4094" width="13.5" style="393" customWidth="1"/>
    <col min="4095" max="4095" width="32.125" style="393" customWidth="1"/>
    <col min="4096" max="4096" width="15.5" style="393" customWidth="1"/>
    <col min="4097" max="4097" width="12.25" style="393" customWidth="1"/>
    <col min="4098" max="4346" width="9" style="393"/>
    <col min="4347" max="4347" width="4.875" style="393" customWidth="1"/>
    <col min="4348" max="4348" width="30.625" style="393" customWidth="1"/>
    <col min="4349" max="4349" width="17" style="393" customWidth="1"/>
    <col min="4350" max="4350" width="13.5" style="393" customWidth="1"/>
    <col min="4351" max="4351" width="32.125" style="393" customWidth="1"/>
    <col min="4352" max="4352" width="15.5" style="393" customWidth="1"/>
    <col min="4353" max="4353" width="12.25" style="393" customWidth="1"/>
    <col min="4354" max="4602" width="9" style="393"/>
    <col min="4603" max="4603" width="4.875" style="393" customWidth="1"/>
    <col min="4604" max="4604" width="30.625" style="393" customWidth="1"/>
    <col min="4605" max="4605" width="17" style="393" customWidth="1"/>
    <col min="4606" max="4606" width="13.5" style="393" customWidth="1"/>
    <col min="4607" max="4607" width="32.125" style="393" customWidth="1"/>
    <col min="4608" max="4608" width="15.5" style="393" customWidth="1"/>
    <col min="4609" max="4609" width="12.25" style="393" customWidth="1"/>
    <col min="4610" max="4858" width="9" style="393"/>
    <col min="4859" max="4859" width="4.875" style="393" customWidth="1"/>
    <col min="4860" max="4860" width="30.625" style="393" customWidth="1"/>
    <col min="4861" max="4861" width="17" style="393" customWidth="1"/>
    <col min="4862" max="4862" width="13.5" style="393" customWidth="1"/>
    <col min="4863" max="4863" width="32.125" style="393" customWidth="1"/>
    <col min="4864" max="4864" width="15.5" style="393" customWidth="1"/>
    <col min="4865" max="4865" width="12.25" style="393" customWidth="1"/>
    <col min="4866" max="5114" width="9" style="393"/>
    <col min="5115" max="5115" width="4.875" style="393" customWidth="1"/>
    <col min="5116" max="5116" width="30.625" style="393" customWidth="1"/>
    <col min="5117" max="5117" width="17" style="393" customWidth="1"/>
    <col min="5118" max="5118" width="13.5" style="393" customWidth="1"/>
    <col min="5119" max="5119" width="32.125" style="393" customWidth="1"/>
    <col min="5120" max="5120" width="15.5" style="393" customWidth="1"/>
    <col min="5121" max="5121" width="12.25" style="393" customWidth="1"/>
    <col min="5122" max="5370" width="9" style="393"/>
    <col min="5371" max="5371" width="4.875" style="393" customWidth="1"/>
    <col min="5372" max="5372" width="30.625" style="393" customWidth="1"/>
    <col min="5373" max="5373" width="17" style="393" customWidth="1"/>
    <col min="5374" max="5374" width="13.5" style="393" customWidth="1"/>
    <col min="5375" max="5375" width="32.125" style="393" customWidth="1"/>
    <col min="5376" max="5376" width="15.5" style="393" customWidth="1"/>
    <col min="5377" max="5377" width="12.25" style="393" customWidth="1"/>
    <col min="5378" max="5626" width="9" style="393"/>
    <col min="5627" max="5627" width="4.875" style="393" customWidth="1"/>
    <col min="5628" max="5628" width="30.625" style="393" customWidth="1"/>
    <col min="5629" max="5629" width="17" style="393" customWidth="1"/>
    <col min="5630" max="5630" width="13.5" style="393" customWidth="1"/>
    <col min="5631" max="5631" width="32.125" style="393" customWidth="1"/>
    <col min="5632" max="5632" width="15.5" style="393" customWidth="1"/>
    <col min="5633" max="5633" width="12.25" style="393" customWidth="1"/>
    <col min="5634" max="5882" width="9" style="393"/>
    <col min="5883" max="5883" width="4.875" style="393" customWidth="1"/>
    <col min="5884" max="5884" width="30.625" style="393" customWidth="1"/>
    <col min="5885" max="5885" width="17" style="393" customWidth="1"/>
    <col min="5886" max="5886" width="13.5" style="393" customWidth="1"/>
    <col min="5887" max="5887" width="32.125" style="393" customWidth="1"/>
    <col min="5888" max="5888" width="15.5" style="393" customWidth="1"/>
    <col min="5889" max="5889" width="12.25" style="393" customWidth="1"/>
    <col min="5890" max="6138" width="9" style="393"/>
    <col min="6139" max="6139" width="4.875" style="393" customWidth="1"/>
    <col min="6140" max="6140" width="30.625" style="393" customWidth="1"/>
    <col min="6141" max="6141" width="17" style="393" customWidth="1"/>
    <col min="6142" max="6142" width="13.5" style="393" customWidth="1"/>
    <col min="6143" max="6143" width="32.125" style="393" customWidth="1"/>
    <col min="6144" max="6144" width="15.5" style="393" customWidth="1"/>
    <col min="6145" max="6145" width="12.25" style="393" customWidth="1"/>
    <col min="6146" max="6394" width="9" style="393"/>
    <col min="6395" max="6395" width="4.875" style="393" customWidth="1"/>
    <col min="6396" max="6396" width="30.625" style="393" customWidth="1"/>
    <col min="6397" max="6397" width="17" style="393" customWidth="1"/>
    <col min="6398" max="6398" width="13.5" style="393" customWidth="1"/>
    <col min="6399" max="6399" width="32.125" style="393" customWidth="1"/>
    <col min="6400" max="6400" width="15.5" style="393" customWidth="1"/>
    <col min="6401" max="6401" width="12.25" style="393" customWidth="1"/>
    <col min="6402" max="6650" width="9" style="393"/>
    <col min="6651" max="6651" width="4.875" style="393" customWidth="1"/>
    <col min="6652" max="6652" width="30.625" style="393" customWidth="1"/>
    <col min="6653" max="6653" width="17" style="393" customWidth="1"/>
    <col min="6654" max="6654" width="13.5" style="393" customWidth="1"/>
    <col min="6655" max="6655" width="32.125" style="393" customWidth="1"/>
    <col min="6656" max="6656" width="15.5" style="393" customWidth="1"/>
    <col min="6657" max="6657" width="12.25" style="393" customWidth="1"/>
    <col min="6658" max="6906" width="9" style="393"/>
    <col min="6907" max="6907" width="4.875" style="393" customWidth="1"/>
    <col min="6908" max="6908" width="30.625" style="393" customWidth="1"/>
    <col min="6909" max="6909" width="17" style="393" customWidth="1"/>
    <col min="6910" max="6910" width="13.5" style="393" customWidth="1"/>
    <col min="6911" max="6911" width="32.125" style="393" customWidth="1"/>
    <col min="6912" max="6912" width="15.5" style="393" customWidth="1"/>
    <col min="6913" max="6913" width="12.25" style="393" customWidth="1"/>
    <col min="6914" max="7162" width="9" style="393"/>
    <col min="7163" max="7163" width="4.875" style="393" customWidth="1"/>
    <col min="7164" max="7164" width="30.625" style="393" customWidth="1"/>
    <col min="7165" max="7165" width="17" style="393" customWidth="1"/>
    <col min="7166" max="7166" width="13.5" style="393" customWidth="1"/>
    <col min="7167" max="7167" width="32.125" style="393" customWidth="1"/>
    <col min="7168" max="7168" width="15.5" style="393" customWidth="1"/>
    <col min="7169" max="7169" width="12.25" style="393" customWidth="1"/>
    <col min="7170" max="7418" width="9" style="393"/>
    <col min="7419" max="7419" width="4.875" style="393" customWidth="1"/>
    <col min="7420" max="7420" width="30.625" style="393" customWidth="1"/>
    <col min="7421" max="7421" width="17" style="393" customWidth="1"/>
    <col min="7422" max="7422" width="13.5" style="393" customWidth="1"/>
    <col min="7423" max="7423" width="32.125" style="393" customWidth="1"/>
    <col min="7424" max="7424" width="15.5" style="393" customWidth="1"/>
    <col min="7425" max="7425" width="12.25" style="393" customWidth="1"/>
    <col min="7426" max="7674" width="9" style="393"/>
    <col min="7675" max="7675" width="4.875" style="393" customWidth="1"/>
    <col min="7676" max="7676" width="30.625" style="393" customWidth="1"/>
    <col min="7677" max="7677" width="17" style="393" customWidth="1"/>
    <col min="7678" max="7678" width="13.5" style="393" customWidth="1"/>
    <col min="7679" max="7679" width="32.125" style="393" customWidth="1"/>
    <col min="7680" max="7680" width="15.5" style="393" customWidth="1"/>
    <col min="7681" max="7681" width="12.25" style="393" customWidth="1"/>
    <col min="7682" max="7930" width="9" style="393"/>
    <col min="7931" max="7931" width="4.875" style="393" customWidth="1"/>
    <col min="7932" max="7932" width="30.625" style="393" customWidth="1"/>
    <col min="7933" max="7933" width="17" style="393" customWidth="1"/>
    <col min="7934" max="7934" width="13.5" style="393" customWidth="1"/>
    <col min="7935" max="7935" width="32.125" style="393" customWidth="1"/>
    <col min="7936" max="7936" width="15.5" style="393" customWidth="1"/>
    <col min="7937" max="7937" width="12.25" style="393" customWidth="1"/>
    <col min="7938" max="8186" width="9" style="393"/>
    <col min="8187" max="8187" width="4.875" style="393" customWidth="1"/>
    <col min="8188" max="8188" width="30.625" style="393" customWidth="1"/>
    <col min="8189" max="8189" width="17" style="393" customWidth="1"/>
    <col min="8190" max="8190" width="13.5" style="393" customWidth="1"/>
    <col min="8191" max="8191" width="32.125" style="393" customWidth="1"/>
    <col min="8192" max="8192" width="15.5" style="393" customWidth="1"/>
    <col min="8193" max="8193" width="12.25" style="393" customWidth="1"/>
    <col min="8194" max="8442" width="9" style="393"/>
    <col min="8443" max="8443" width="4.875" style="393" customWidth="1"/>
    <col min="8444" max="8444" width="30.625" style="393" customWidth="1"/>
    <col min="8445" max="8445" width="17" style="393" customWidth="1"/>
    <col min="8446" max="8446" width="13.5" style="393" customWidth="1"/>
    <col min="8447" max="8447" width="32.125" style="393" customWidth="1"/>
    <col min="8448" max="8448" width="15.5" style="393" customWidth="1"/>
    <col min="8449" max="8449" width="12.25" style="393" customWidth="1"/>
    <col min="8450" max="8698" width="9" style="393"/>
    <col min="8699" max="8699" width="4.875" style="393" customWidth="1"/>
    <col min="8700" max="8700" width="30.625" style="393" customWidth="1"/>
    <col min="8701" max="8701" width="17" style="393" customWidth="1"/>
    <col min="8702" max="8702" width="13.5" style="393" customWidth="1"/>
    <col min="8703" max="8703" width="32.125" style="393" customWidth="1"/>
    <col min="8704" max="8704" width="15.5" style="393" customWidth="1"/>
    <col min="8705" max="8705" width="12.25" style="393" customWidth="1"/>
    <col min="8706" max="8954" width="9" style="393"/>
    <col min="8955" max="8955" width="4.875" style="393" customWidth="1"/>
    <col min="8956" max="8956" width="30.625" style="393" customWidth="1"/>
    <col min="8957" max="8957" width="17" style="393" customWidth="1"/>
    <col min="8958" max="8958" width="13.5" style="393" customWidth="1"/>
    <col min="8959" max="8959" width="32.125" style="393" customWidth="1"/>
    <col min="8960" max="8960" width="15.5" style="393" customWidth="1"/>
    <col min="8961" max="8961" width="12.25" style="393" customWidth="1"/>
    <col min="8962" max="9210" width="9" style="393"/>
    <col min="9211" max="9211" width="4.875" style="393" customWidth="1"/>
    <col min="9212" max="9212" width="30.625" style="393" customWidth="1"/>
    <col min="9213" max="9213" width="17" style="393" customWidth="1"/>
    <col min="9214" max="9214" width="13.5" style="393" customWidth="1"/>
    <col min="9215" max="9215" width="32.125" style="393" customWidth="1"/>
    <col min="9216" max="9216" width="15.5" style="393" customWidth="1"/>
    <col min="9217" max="9217" width="12.25" style="393" customWidth="1"/>
    <col min="9218" max="9466" width="9" style="393"/>
    <col min="9467" max="9467" width="4.875" style="393" customWidth="1"/>
    <col min="9468" max="9468" width="30.625" style="393" customWidth="1"/>
    <col min="9469" max="9469" width="17" style="393" customWidth="1"/>
    <col min="9470" max="9470" width="13.5" style="393" customWidth="1"/>
    <col min="9471" max="9471" width="32.125" style="393" customWidth="1"/>
    <col min="9472" max="9472" width="15.5" style="393" customWidth="1"/>
    <col min="9473" max="9473" width="12.25" style="393" customWidth="1"/>
    <col min="9474" max="9722" width="9" style="393"/>
    <col min="9723" max="9723" width="4.875" style="393" customWidth="1"/>
    <col min="9724" max="9724" width="30.625" style="393" customWidth="1"/>
    <col min="9725" max="9725" width="17" style="393" customWidth="1"/>
    <col min="9726" max="9726" width="13.5" style="393" customWidth="1"/>
    <col min="9727" max="9727" width="32.125" style="393" customWidth="1"/>
    <col min="9728" max="9728" width="15.5" style="393" customWidth="1"/>
    <col min="9729" max="9729" width="12.25" style="393" customWidth="1"/>
    <col min="9730" max="9978" width="9" style="393"/>
    <col min="9979" max="9979" width="4.875" style="393" customWidth="1"/>
    <col min="9980" max="9980" width="30.625" style="393" customWidth="1"/>
    <col min="9981" max="9981" width="17" style="393" customWidth="1"/>
    <col min="9982" max="9982" width="13.5" style="393" customWidth="1"/>
    <col min="9983" max="9983" width="32.125" style="393" customWidth="1"/>
    <col min="9984" max="9984" width="15.5" style="393" customWidth="1"/>
    <col min="9985" max="9985" width="12.25" style="393" customWidth="1"/>
    <col min="9986" max="10234" width="9" style="393"/>
    <col min="10235" max="10235" width="4.875" style="393" customWidth="1"/>
    <col min="10236" max="10236" width="30.625" style="393" customWidth="1"/>
    <col min="10237" max="10237" width="17" style="393" customWidth="1"/>
    <col min="10238" max="10238" width="13.5" style="393" customWidth="1"/>
    <col min="10239" max="10239" width="32.125" style="393" customWidth="1"/>
    <col min="10240" max="10240" width="15.5" style="393" customWidth="1"/>
    <col min="10241" max="10241" width="12.25" style="393" customWidth="1"/>
    <col min="10242" max="10490" width="9" style="393"/>
    <col min="10491" max="10491" width="4.875" style="393" customWidth="1"/>
    <col min="10492" max="10492" width="30.625" style="393" customWidth="1"/>
    <col min="10493" max="10493" width="17" style="393" customWidth="1"/>
    <col min="10494" max="10494" width="13.5" style="393" customWidth="1"/>
    <col min="10495" max="10495" width="32.125" style="393" customWidth="1"/>
    <col min="10496" max="10496" width="15.5" style="393" customWidth="1"/>
    <col min="10497" max="10497" width="12.25" style="393" customWidth="1"/>
    <col min="10498" max="10746" width="9" style="393"/>
    <col min="10747" max="10747" width="4.875" style="393" customWidth="1"/>
    <col min="10748" max="10748" width="30.625" style="393" customWidth="1"/>
    <col min="10749" max="10749" width="17" style="393" customWidth="1"/>
    <col min="10750" max="10750" width="13.5" style="393" customWidth="1"/>
    <col min="10751" max="10751" width="32.125" style="393" customWidth="1"/>
    <col min="10752" max="10752" width="15.5" style="393" customWidth="1"/>
    <col min="10753" max="10753" width="12.25" style="393" customWidth="1"/>
    <col min="10754" max="11002" width="9" style="393"/>
    <col min="11003" max="11003" width="4.875" style="393" customWidth="1"/>
    <col min="11004" max="11004" width="30.625" style="393" customWidth="1"/>
    <col min="11005" max="11005" width="17" style="393" customWidth="1"/>
    <col min="11006" max="11006" width="13.5" style="393" customWidth="1"/>
    <col min="11007" max="11007" width="32.125" style="393" customWidth="1"/>
    <col min="11008" max="11008" width="15.5" style="393" customWidth="1"/>
    <col min="11009" max="11009" width="12.25" style="393" customWidth="1"/>
    <col min="11010" max="11258" width="9" style="393"/>
    <col min="11259" max="11259" width="4.875" style="393" customWidth="1"/>
    <col min="11260" max="11260" width="30.625" style="393" customWidth="1"/>
    <col min="11261" max="11261" width="17" style="393" customWidth="1"/>
    <col min="11262" max="11262" width="13.5" style="393" customWidth="1"/>
    <col min="11263" max="11263" width="32.125" style="393" customWidth="1"/>
    <col min="11264" max="11264" width="15.5" style="393" customWidth="1"/>
    <col min="11265" max="11265" width="12.25" style="393" customWidth="1"/>
    <col min="11266" max="11514" width="9" style="393"/>
    <col min="11515" max="11515" width="4.875" style="393" customWidth="1"/>
    <col min="11516" max="11516" width="30.625" style="393" customWidth="1"/>
    <col min="11517" max="11517" width="17" style="393" customWidth="1"/>
    <col min="11518" max="11518" width="13.5" style="393" customWidth="1"/>
    <col min="11519" max="11519" width="32.125" style="393" customWidth="1"/>
    <col min="11520" max="11520" width="15.5" style="393" customWidth="1"/>
    <col min="11521" max="11521" width="12.25" style="393" customWidth="1"/>
    <col min="11522" max="11770" width="9" style="393"/>
    <col min="11771" max="11771" width="4.875" style="393" customWidth="1"/>
    <col min="11772" max="11772" width="30.625" style="393" customWidth="1"/>
    <col min="11773" max="11773" width="17" style="393" customWidth="1"/>
    <col min="11774" max="11774" width="13.5" style="393" customWidth="1"/>
    <col min="11775" max="11775" width="32.125" style="393" customWidth="1"/>
    <col min="11776" max="11776" width="15.5" style="393" customWidth="1"/>
    <col min="11777" max="11777" width="12.25" style="393" customWidth="1"/>
    <col min="11778" max="12026" width="9" style="393"/>
    <col min="12027" max="12027" width="4.875" style="393" customWidth="1"/>
    <col min="12028" max="12028" width="30.625" style="393" customWidth="1"/>
    <col min="12029" max="12029" width="17" style="393" customWidth="1"/>
    <col min="12030" max="12030" width="13.5" style="393" customWidth="1"/>
    <col min="12031" max="12031" width="32.125" style="393" customWidth="1"/>
    <col min="12032" max="12032" width="15.5" style="393" customWidth="1"/>
    <col min="12033" max="12033" width="12.25" style="393" customWidth="1"/>
    <col min="12034" max="12282" width="9" style="393"/>
    <col min="12283" max="12283" width="4.875" style="393" customWidth="1"/>
    <col min="12284" max="12284" width="30.625" style="393" customWidth="1"/>
    <col min="12285" max="12285" width="17" style="393" customWidth="1"/>
    <col min="12286" max="12286" width="13.5" style="393" customWidth="1"/>
    <col min="12287" max="12287" width="32.125" style="393" customWidth="1"/>
    <col min="12288" max="12288" width="15.5" style="393" customWidth="1"/>
    <col min="12289" max="12289" width="12.25" style="393" customWidth="1"/>
    <col min="12290" max="12538" width="9" style="393"/>
    <col min="12539" max="12539" width="4.875" style="393" customWidth="1"/>
    <col min="12540" max="12540" width="30.625" style="393" customWidth="1"/>
    <col min="12541" max="12541" width="17" style="393" customWidth="1"/>
    <col min="12542" max="12542" width="13.5" style="393" customWidth="1"/>
    <col min="12543" max="12543" width="32.125" style="393" customWidth="1"/>
    <col min="12544" max="12544" width="15.5" style="393" customWidth="1"/>
    <col min="12545" max="12545" width="12.25" style="393" customWidth="1"/>
    <col min="12546" max="12794" width="9" style="393"/>
    <col min="12795" max="12795" width="4.875" style="393" customWidth="1"/>
    <col min="12796" max="12796" width="30.625" style="393" customWidth="1"/>
    <col min="12797" max="12797" width="17" style="393" customWidth="1"/>
    <col min="12798" max="12798" width="13.5" style="393" customWidth="1"/>
    <col min="12799" max="12799" width="32.125" style="393" customWidth="1"/>
    <col min="12800" max="12800" width="15.5" style="393" customWidth="1"/>
    <col min="12801" max="12801" width="12.25" style="393" customWidth="1"/>
    <col min="12802" max="13050" width="9" style="393"/>
    <col min="13051" max="13051" width="4.875" style="393" customWidth="1"/>
    <col min="13052" max="13052" width="30.625" style="393" customWidth="1"/>
    <col min="13053" max="13053" width="17" style="393" customWidth="1"/>
    <col min="13054" max="13054" width="13.5" style="393" customWidth="1"/>
    <col min="13055" max="13055" width="32.125" style="393" customWidth="1"/>
    <col min="13056" max="13056" width="15.5" style="393" customWidth="1"/>
    <col min="13057" max="13057" width="12.25" style="393" customWidth="1"/>
    <col min="13058" max="13306" width="9" style="393"/>
    <col min="13307" max="13307" width="4.875" style="393" customWidth="1"/>
    <col min="13308" max="13308" width="30.625" style="393" customWidth="1"/>
    <col min="13309" max="13309" width="17" style="393" customWidth="1"/>
    <col min="13310" max="13310" width="13.5" style="393" customWidth="1"/>
    <col min="13311" max="13311" width="32.125" style="393" customWidth="1"/>
    <col min="13312" max="13312" width="15.5" style="393" customWidth="1"/>
    <col min="13313" max="13313" width="12.25" style="393" customWidth="1"/>
    <col min="13314" max="13562" width="9" style="393"/>
    <col min="13563" max="13563" width="4.875" style="393" customWidth="1"/>
    <col min="13564" max="13564" width="30.625" style="393" customWidth="1"/>
    <col min="13565" max="13565" width="17" style="393" customWidth="1"/>
    <col min="13566" max="13566" width="13.5" style="393" customWidth="1"/>
    <col min="13567" max="13567" width="32.125" style="393" customWidth="1"/>
    <col min="13568" max="13568" width="15.5" style="393" customWidth="1"/>
    <col min="13569" max="13569" width="12.25" style="393" customWidth="1"/>
    <col min="13570" max="13818" width="9" style="393"/>
    <col min="13819" max="13819" width="4.875" style="393" customWidth="1"/>
    <col min="13820" max="13820" width="30.625" style="393" customWidth="1"/>
    <col min="13821" max="13821" width="17" style="393" customWidth="1"/>
    <col min="13822" max="13822" width="13.5" style="393" customWidth="1"/>
    <col min="13823" max="13823" width="32.125" style="393" customWidth="1"/>
    <col min="13824" max="13824" width="15.5" style="393" customWidth="1"/>
    <col min="13825" max="13825" width="12.25" style="393" customWidth="1"/>
    <col min="13826" max="14074" width="9" style="393"/>
    <col min="14075" max="14075" width="4.875" style="393" customWidth="1"/>
    <col min="14076" max="14076" width="30.625" style="393" customWidth="1"/>
    <col min="14077" max="14077" width="17" style="393" customWidth="1"/>
    <col min="14078" max="14078" width="13.5" style="393" customWidth="1"/>
    <col min="14079" max="14079" width="32.125" style="393" customWidth="1"/>
    <col min="14080" max="14080" width="15.5" style="393" customWidth="1"/>
    <col min="14081" max="14081" width="12.25" style="393" customWidth="1"/>
    <col min="14082" max="14330" width="9" style="393"/>
    <col min="14331" max="14331" width="4.875" style="393" customWidth="1"/>
    <col min="14332" max="14332" width="30.625" style="393" customWidth="1"/>
    <col min="14333" max="14333" width="17" style="393" customWidth="1"/>
    <col min="14334" max="14334" width="13.5" style="393" customWidth="1"/>
    <col min="14335" max="14335" width="32.125" style="393" customWidth="1"/>
    <col min="14336" max="14336" width="15.5" style="393" customWidth="1"/>
    <col min="14337" max="14337" width="12.25" style="393" customWidth="1"/>
    <col min="14338" max="14586" width="9" style="393"/>
    <col min="14587" max="14587" width="4.875" style="393" customWidth="1"/>
    <col min="14588" max="14588" width="30.625" style="393" customWidth="1"/>
    <col min="14589" max="14589" width="17" style="393" customWidth="1"/>
    <col min="14590" max="14590" width="13.5" style="393" customWidth="1"/>
    <col min="14591" max="14591" width="32.125" style="393" customWidth="1"/>
    <col min="14592" max="14592" width="15.5" style="393" customWidth="1"/>
    <col min="14593" max="14593" width="12.25" style="393" customWidth="1"/>
    <col min="14594" max="14842" width="9" style="393"/>
    <col min="14843" max="14843" width="4.875" style="393" customWidth="1"/>
    <col min="14844" max="14844" width="30.625" style="393" customWidth="1"/>
    <col min="14845" max="14845" width="17" style="393" customWidth="1"/>
    <col min="14846" max="14846" width="13.5" style="393" customWidth="1"/>
    <col min="14847" max="14847" width="32.125" style="393" customWidth="1"/>
    <col min="14848" max="14848" width="15.5" style="393" customWidth="1"/>
    <col min="14849" max="14849" width="12.25" style="393" customWidth="1"/>
    <col min="14850" max="15098" width="9" style="393"/>
    <col min="15099" max="15099" width="4.875" style="393" customWidth="1"/>
    <col min="15100" max="15100" width="30.625" style="393" customWidth="1"/>
    <col min="15101" max="15101" width="17" style="393" customWidth="1"/>
    <col min="15102" max="15102" width="13.5" style="393" customWidth="1"/>
    <col min="15103" max="15103" width="32.125" style="393" customWidth="1"/>
    <col min="15104" max="15104" width="15.5" style="393" customWidth="1"/>
    <col min="15105" max="15105" width="12.25" style="393" customWidth="1"/>
    <col min="15106" max="15354" width="9" style="393"/>
    <col min="15355" max="15355" width="4.875" style="393" customWidth="1"/>
    <col min="15356" max="15356" width="30.625" style="393" customWidth="1"/>
    <col min="15357" max="15357" width="17" style="393" customWidth="1"/>
    <col min="15358" max="15358" width="13.5" style="393" customWidth="1"/>
    <col min="15359" max="15359" width="32.125" style="393" customWidth="1"/>
    <col min="15360" max="15360" width="15.5" style="393" customWidth="1"/>
    <col min="15361" max="15361" width="12.25" style="393" customWidth="1"/>
    <col min="15362" max="15610" width="9" style="393"/>
    <col min="15611" max="15611" width="4.875" style="393" customWidth="1"/>
    <col min="15612" max="15612" width="30.625" style="393" customWidth="1"/>
    <col min="15613" max="15613" width="17" style="393" customWidth="1"/>
    <col min="15614" max="15614" width="13.5" style="393" customWidth="1"/>
    <col min="15615" max="15615" width="32.125" style="393" customWidth="1"/>
    <col min="15616" max="15616" width="15.5" style="393" customWidth="1"/>
    <col min="15617" max="15617" width="12.25" style="393" customWidth="1"/>
    <col min="15618" max="15866" width="9" style="393"/>
    <col min="15867" max="15867" width="4.875" style="393" customWidth="1"/>
    <col min="15868" max="15868" width="30.625" style="393" customWidth="1"/>
    <col min="15869" max="15869" width="17" style="393" customWidth="1"/>
    <col min="15870" max="15870" width="13.5" style="393" customWidth="1"/>
    <col min="15871" max="15871" width="32.125" style="393" customWidth="1"/>
    <col min="15872" max="15872" width="15.5" style="393" customWidth="1"/>
    <col min="15873" max="15873" width="12.25" style="393" customWidth="1"/>
    <col min="15874" max="16122" width="9" style="393"/>
    <col min="16123" max="16123" width="4.875" style="393" customWidth="1"/>
    <col min="16124" max="16124" width="30.625" style="393" customWidth="1"/>
    <col min="16125" max="16125" width="17" style="393" customWidth="1"/>
    <col min="16126" max="16126" width="13.5" style="393" customWidth="1"/>
    <col min="16127" max="16127" width="32.125" style="393" customWidth="1"/>
    <col min="16128" max="16128" width="15.5" style="393" customWidth="1"/>
    <col min="16129" max="16129" width="12.25" style="393" customWidth="1"/>
    <col min="16130" max="16384" width="9" style="393"/>
  </cols>
  <sheetData>
    <row r="1" ht="21" customHeight="1" spans="1:14">
      <c r="A1" s="87" t="s">
        <v>33</v>
      </c>
      <c r="B1" s="87"/>
      <c r="C1" s="87"/>
      <c r="D1" s="87"/>
      <c r="E1" s="87"/>
      <c r="F1" s="87"/>
      <c r="G1" s="87"/>
      <c r="H1" s="87"/>
      <c r="I1" s="87"/>
      <c r="J1" s="87"/>
      <c r="K1" s="87"/>
      <c r="L1" s="87"/>
      <c r="M1" s="87"/>
      <c r="N1" s="87"/>
    </row>
    <row r="2" ht="23.25" customHeight="1" spans="1:14">
      <c r="A2" s="394" t="s">
        <v>34</v>
      </c>
      <c r="B2" s="394"/>
      <c r="C2" s="394"/>
      <c r="D2" s="394"/>
      <c r="E2" s="394"/>
      <c r="F2" s="394"/>
      <c r="G2" s="394"/>
      <c r="H2" s="394"/>
      <c r="I2" s="394"/>
      <c r="J2" s="394"/>
      <c r="K2" s="394"/>
      <c r="L2" s="394"/>
      <c r="M2" s="394"/>
      <c r="N2" s="394"/>
    </row>
    <row r="3" ht="18" customHeight="1" spans="1:14">
      <c r="A3" s="395"/>
      <c r="B3" s="396"/>
      <c r="C3" s="396"/>
      <c r="D3" s="396"/>
      <c r="E3" s="396"/>
      <c r="F3" s="395"/>
      <c r="G3" s="395"/>
      <c r="H3" s="395"/>
      <c r="I3" s="418"/>
      <c r="J3" s="418"/>
      <c r="K3" s="418"/>
      <c r="L3" s="418"/>
      <c r="M3" s="395"/>
      <c r="N3" s="419" t="s">
        <v>35</v>
      </c>
    </row>
    <row r="4" ht="56.25" spans="1:14">
      <c r="A4" s="397" t="s">
        <v>36</v>
      </c>
      <c r="B4" s="398" t="s">
        <v>37</v>
      </c>
      <c r="C4" s="398" t="s">
        <v>38</v>
      </c>
      <c r="D4" s="398" t="s">
        <v>39</v>
      </c>
      <c r="E4" s="398" t="s">
        <v>40</v>
      </c>
      <c r="F4" s="399" t="s">
        <v>41</v>
      </c>
      <c r="G4" s="214" t="s">
        <v>42</v>
      </c>
      <c r="H4" s="397" t="s">
        <v>43</v>
      </c>
      <c r="I4" s="195" t="s">
        <v>37</v>
      </c>
      <c r="J4" s="195" t="s">
        <v>38</v>
      </c>
      <c r="K4" s="195" t="s">
        <v>39</v>
      </c>
      <c r="L4" s="195" t="s">
        <v>40</v>
      </c>
      <c r="M4" s="399" t="s">
        <v>41</v>
      </c>
      <c r="N4" s="214" t="s">
        <v>42</v>
      </c>
    </row>
    <row r="5" ht="15.75" customHeight="1" spans="1:14">
      <c r="A5" s="397" t="s">
        <v>44</v>
      </c>
      <c r="B5" s="400">
        <f>B6+B32</f>
        <v>606942</v>
      </c>
      <c r="C5" s="400">
        <f>C6+C32</f>
        <v>921999</v>
      </c>
      <c r="D5" s="400">
        <f>D6+D32</f>
        <v>921999</v>
      </c>
      <c r="E5" s="400">
        <f>E6+E32</f>
        <v>921999</v>
      </c>
      <c r="F5" s="401">
        <f>E5/D5</f>
        <v>1</v>
      </c>
      <c r="G5" s="402">
        <f>E5/742079</f>
        <v>1.24245397053413</v>
      </c>
      <c r="H5" s="397" t="s">
        <v>44</v>
      </c>
      <c r="I5" s="420">
        <f>I6+I32</f>
        <v>606942.27</v>
      </c>
      <c r="J5" s="420">
        <f t="shared" ref="J5:K5" si="0">J6+J32</f>
        <v>921998.5412378</v>
      </c>
      <c r="K5" s="420">
        <f t="shared" si="0"/>
        <v>921998.5412378</v>
      </c>
      <c r="L5" s="420">
        <f t="shared" ref="L5" si="1">L6+L32</f>
        <v>921998.7273882</v>
      </c>
      <c r="M5" s="401">
        <f>L5/K5</f>
        <v>1.0000002018988</v>
      </c>
      <c r="N5" s="401">
        <v>0.887502790834975</v>
      </c>
    </row>
    <row r="6" ht="15.75" customHeight="1" spans="1:14">
      <c r="A6" s="403" t="s">
        <v>45</v>
      </c>
      <c r="B6" s="400">
        <f>B7+B23</f>
        <v>230000</v>
      </c>
      <c r="C6" s="400">
        <f>C7+C23</f>
        <v>238600</v>
      </c>
      <c r="D6" s="400">
        <f>D7+D23</f>
        <v>238600</v>
      </c>
      <c r="E6" s="400">
        <f>E7+E23</f>
        <v>238600</v>
      </c>
      <c r="F6" s="401">
        <f t="shared" ref="F6:F30" si="2">E6/D6</f>
        <v>1</v>
      </c>
      <c r="G6" s="404">
        <v>1.03817219038668</v>
      </c>
      <c r="H6" s="403" t="s">
        <v>46</v>
      </c>
      <c r="I6" s="420">
        <f>SUM(I7:I31)</f>
        <v>459537.27</v>
      </c>
      <c r="J6" s="420">
        <f>SUM(J7:J31)</f>
        <v>514495.5412378</v>
      </c>
      <c r="K6" s="420">
        <f>SUM(K7:K31)</f>
        <v>514495.5412378</v>
      </c>
      <c r="L6" s="420">
        <f>SUM(L7:L31)</f>
        <v>513753.7273882</v>
      </c>
      <c r="M6" s="401">
        <f t="shared" ref="M6:M31" si="3">L6/K6</f>
        <v>0.998558172442437</v>
      </c>
      <c r="N6" s="401">
        <v>0.887502790834975</v>
      </c>
    </row>
    <row r="7" ht="15.75" customHeight="1" spans="1:14">
      <c r="A7" s="405" t="s">
        <v>47</v>
      </c>
      <c r="B7" s="406">
        <f>SUM(B8:B21)</f>
        <v>121400</v>
      </c>
      <c r="C7" s="407">
        <f>SUM(C8:C22)</f>
        <v>108600</v>
      </c>
      <c r="D7" s="407">
        <f>SUM(D8:D22)</f>
        <v>108600</v>
      </c>
      <c r="E7" s="407">
        <f>SUM(E8:E22)</f>
        <v>108600</v>
      </c>
      <c r="F7" s="401">
        <f t="shared" si="2"/>
        <v>1</v>
      </c>
      <c r="G7" s="404">
        <v>0.973781428212761</v>
      </c>
      <c r="H7" s="138" t="s">
        <v>48</v>
      </c>
      <c r="I7" s="239">
        <v>44876</v>
      </c>
      <c r="J7" s="421">
        <v>39689.4</v>
      </c>
      <c r="K7" s="421">
        <v>39689.4</v>
      </c>
      <c r="L7" s="422">
        <v>39686.713715</v>
      </c>
      <c r="M7" s="401">
        <f t="shared" si="3"/>
        <v>0.999932317318982</v>
      </c>
      <c r="N7" s="423">
        <v>0.939916510503927</v>
      </c>
    </row>
    <row r="8" ht="15.75" customHeight="1" spans="1:15">
      <c r="A8" s="408" t="s">
        <v>49</v>
      </c>
      <c r="B8" s="406">
        <v>53000</v>
      </c>
      <c r="C8" s="409">
        <v>48060</v>
      </c>
      <c r="D8" s="409">
        <v>48060</v>
      </c>
      <c r="E8" s="409">
        <v>48060</v>
      </c>
      <c r="F8" s="401">
        <f t="shared" si="2"/>
        <v>1</v>
      </c>
      <c r="G8" s="404">
        <v>1.10898308604657</v>
      </c>
      <c r="H8" s="138" t="s">
        <v>50</v>
      </c>
      <c r="I8" s="239"/>
      <c r="J8" s="421">
        <v>0</v>
      </c>
      <c r="K8" s="421">
        <v>0</v>
      </c>
      <c r="L8" s="424"/>
      <c r="M8" s="401"/>
      <c r="N8" s="423"/>
      <c r="O8" s="425"/>
    </row>
    <row r="9" ht="15.75" customHeight="1" spans="1:14">
      <c r="A9" s="408" t="s">
        <v>51</v>
      </c>
      <c r="B9" s="406">
        <v>19500</v>
      </c>
      <c r="C9" s="409">
        <v>16570</v>
      </c>
      <c r="D9" s="409">
        <v>16570</v>
      </c>
      <c r="E9" s="409">
        <v>16570</v>
      </c>
      <c r="F9" s="401">
        <f t="shared" si="2"/>
        <v>1</v>
      </c>
      <c r="G9" s="404">
        <v>0.832872581050515</v>
      </c>
      <c r="H9" s="138" t="s">
        <v>52</v>
      </c>
      <c r="I9" s="239">
        <v>176.95</v>
      </c>
      <c r="J9" s="421">
        <v>217</v>
      </c>
      <c r="K9" s="421">
        <v>217</v>
      </c>
      <c r="L9" s="422">
        <v>217.091187</v>
      </c>
      <c r="M9" s="401">
        <f t="shared" si="3"/>
        <v>1.00042021658986</v>
      </c>
      <c r="N9" s="423">
        <v>41.636398375</v>
      </c>
    </row>
    <row r="10" ht="15.75" customHeight="1" spans="1:14">
      <c r="A10" s="408" t="s">
        <v>53</v>
      </c>
      <c r="B10" s="406">
        <v>2500</v>
      </c>
      <c r="C10" s="409">
        <v>2690</v>
      </c>
      <c r="D10" s="409">
        <v>2690</v>
      </c>
      <c r="E10" s="409">
        <v>2690</v>
      </c>
      <c r="F10" s="401">
        <f t="shared" si="2"/>
        <v>1</v>
      </c>
      <c r="G10" s="404">
        <v>0.59897572923625</v>
      </c>
      <c r="H10" s="138" t="s">
        <v>54</v>
      </c>
      <c r="I10" s="239">
        <v>17791.57</v>
      </c>
      <c r="J10" s="421">
        <v>21871</v>
      </c>
      <c r="K10" s="421">
        <v>21871</v>
      </c>
      <c r="L10" s="422">
        <v>21871.061111</v>
      </c>
      <c r="M10" s="401">
        <f t="shared" si="3"/>
        <v>1.00000279415665</v>
      </c>
      <c r="N10" s="423">
        <v>1.09421369143452</v>
      </c>
    </row>
    <row r="11" ht="15.75" customHeight="1" spans="1:14">
      <c r="A11" s="408" t="s">
        <v>55</v>
      </c>
      <c r="B11" s="410">
        <v>9000</v>
      </c>
      <c r="C11" s="409">
        <v>7440</v>
      </c>
      <c r="D11" s="409">
        <v>7440</v>
      </c>
      <c r="E11" s="409">
        <v>7440</v>
      </c>
      <c r="F11" s="401">
        <f t="shared" si="2"/>
        <v>1</v>
      </c>
      <c r="G11" s="404">
        <v>0.816684961580681</v>
      </c>
      <c r="H11" s="138" t="s">
        <v>56</v>
      </c>
      <c r="I11" s="239">
        <v>123832.5</v>
      </c>
      <c r="J11" s="421">
        <v>135080.4</v>
      </c>
      <c r="K11" s="421">
        <v>135080.4</v>
      </c>
      <c r="L11" s="422">
        <v>135079.195345</v>
      </c>
      <c r="M11" s="401">
        <f t="shared" si="3"/>
        <v>0.999991081940829</v>
      </c>
      <c r="N11" s="423">
        <v>1.00821440946732</v>
      </c>
    </row>
    <row r="12" ht="15.75" customHeight="1" spans="1:14">
      <c r="A12" s="408" t="s">
        <v>57</v>
      </c>
      <c r="B12" s="410">
        <v>5300</v>
      </c>
      <c r="C12" s="409">
        <v>4900</v>
      </c>
      <c r="D12" s="409">
        <v>4900</v>
      </c>
      <c r="E12" s="409">
        <v>4900</v>
      </c>
      <c r="F12" s="401">
        <f t="shared" si="2"/>
        <v>1</v>
      </c>
      <c r="G12" s="404">
        <v>1.09865470852018</v>
      </c>
      <c r="H12" s="138" t="s">
        <v>58</v>
      </c>
      <c r="I12" s="239">
        <v>1243</v>
      </c>
      <c r="J12" s="421">
        <v>528</v>
      </c>
      <c r="K12" s="421">
        <v>528</v>
      </c>
      <c r="L12" s="422">
        <v>528.330225</v>
      </c>
      <c r="M12" s="401">
        <f t="shared" si="3"/>
        <v>1.00062542613636</v>
      </c>
      <c r="N12" s="423">
        <v>0.497954971724788</v>
      </c>
    </row>
    <row r="13" ht="15.75" customHeight="1" spans="1:14">
      <c r="A13" s="408" t="s">
        <v>59</v>
      </c>
      <c r="B13" s="410">
        <v>2470</v>
      </c>
      <c r="C13" s="409">
        <v>3550</v>
      </c>
      <c r="D13" s="409">
        <v>3550</v>
      </c>
      <c r="E13" s="409">
        <v>3550</v>
      </c>
      <c r="F13" s="401">
        <f t="shared" si="2"/>
        <v>1</v>
      </c>
      <c r="G13" s="404">
        <v>1.50042265426881</v>
      </c>
      <c r="H13" s="138" t="s">
        <v>60</v>
      </c>
      <c r="I13" s="239">
        <v>4970.51</v>
      </c>
      <c r="J13" s="421">
        <v>8234</v>
      </c>
      <c r="K13" s="421">
        <v>8234</v>
      </c>
      <c r="L13" s="422">
        <v>8233.815666</v>
      </c>
      <c r="M13" s="401">
        <f t="shared" si="3"/>
        <v>0.999977613067768</v>
      </c>
      <c r="N13" s="423">
        <v>1.37585320131512</v>
      </c>
    </row>
    <row r="14" ht="15.75" customHeight="1" spans="1:14">
      <c r="A14" s="408" t="s">
        <v>61</v>
      </c>
      <c r="B14" s="410">
        <v>1250</v>
      </c>
      <c r="C14" s="409">
        <v>1250</v>
      </c>
      <c r="D14" s="409">
        <v>1250</v>
      </c>
      <c r="E14" s="409">
        <v>1250</v>
      </c>
      <c r="F14" s="401">
        <f t="shared" si="2"/>
        <v>1</v>
      </c>
      <c r="G14" s="404">
        <v>0.981932443047918</v>
      </c>
      <c r="H14" s="138" t="s">
        <v>62</v>
      </c>
      <c r="I14" s="239">
        <v>72179</v>
      </c>
      <c r="J14" s="421">
        <v>83036.4</v>
      </c>
      <c r="K14" s="421">
        <v>83036.4</v>
      </c>
      <c r="L14" s="422">
        <v>83037.5391100001</v>
      </c>
      <c r="M14" s="401">
        <f t="shared" si="3"/>
        <v>1.00001371820069</v>
      </c>
      <c r="N14" s="423">
        <v>1.08698245751505</v>
      </c>
    </row>
    <row r="15" ht="15.75" customHeight="1" spans="1:14">
      <c r="A15" s="408" t="s">
        <v>63</v>
      </c>
      <c r="B15" s="410">
        <v>3250</v>
      </c>
      <c r="C15" s="409">
        <v>3520</v>
      </c>
      <c r="D15" s="409">
        <v>3520</v>
      </c>
      <c r="E15" s="409">
        <v>3520</v>
      </c>
      <c r="F15" s="401">
        <f t="shared" si="2"/>
        <v>1</v>
      </c>
      <c r="G15" s="404">
        <v>1.2333566923616</v>
      </c>
      <c r="H15" s="138" t="s">
        <v>64</v>
      </c>
      <c r="I15" s="239">
        <v>45804</v>
      </c>
      <c r="J15" s="421">
        <v>48033</v>
      </c>
      <c r="K15" s="421">
        <v>48033</v>
      </c>
      <c r="L15" s="422">
        <v>48032.931884</v>
      </c>
      <c r="M15" s="401">
        <f t="shared" si="3"/>
        <v>0.999998581891616</v>
      </c>
      <c r="N15" s="423">
        <v>0.632133101648213</v>
      </c>
    </row>
    <row r="16" ht="15.75" customHeight="1" spans="1:14">
      <c r="A16" s="408" t="s">
        <v>65</v>
      </c>
      <c r="B16" s="410">
        <v>6500</v>
      </c>
      <c r="C16" s="409">
        <v>3500</v>
      </c>
      <c r="D16" s="409">
        <v>3500</v>
      </c>
      <c r="E16" s="409">
        <v>3500</v>
      </c>
      <c r="F16" s="401">
        <f t="shared" si="2"/>
        <v>1</v>
      </c>
      <c r="G16" s="404">
        <v>0.539873515347833</v>
      </c>
      <c r="H16" s="138" t="s">
        <v>66</v>
      </c>
      <c r="I16" s="239">
        <v>5643.89</v>
      </c>
      <c r="J16" s="421">
        <v>24026.9</v>
      </c>
      <c r="K16" s="421">
        <v>24026.9</v>
      </c>
      <c r="L16" s="422">
        <v>24025.151344</v>
      </c>
      <c r="M16" s="401">
        <f t="shared" si="3"/>
        <v>0.999927220906567</v>
      </c>
      <c r="N16" s="423">
        <v>1.01569511567991</v>
      </c>
    </row>
    <row r="17" ht="15.75" customHeight="1" spans="1:14">
      <c r="A17" s="408" t="s">
        <v>67</v>
      </c>
      <c r="B17" s="410">
        <v>5100</v>
      </c>
      <c r="C17" s="409">
        <v>5400</v>
      </c>
      <c r="D17" s="409">
        <v>5400</v>
      </c>
      <c r="E17" s="409">
        <v>5400</v>
      </c>
      <c r="F17" s="401">
        <f t="shared" si="2"/>
        <v>1</v>
      </c>
      <c r="G17" s="404">
        <v>1.1426153195091</v>
      </c>
      <c r="H17" s="138" t="s">
        <v>68</v>
      </c>
      <c r="I17" s="239">
        <v>11480.78</v>
      </c>
      <c r="J17" s="422">
        <f>12205.4412378-2400</f>
        <v>9805.4412378</v>
      </c>
      <c r="K17" s="422">
        <f>12205.4412378-2400</f>
        <v>9805.4412378</v>
      </c>
      <c r="L17" s="422">
        <f>12205.1412378-2400</f>
        <v>9805.1412378</v>
      </c>
      <c r="M17" s="401">
        <f t="shared" si="3"/>
        <v>0.999969404742456</v>
      </c>
      <c r="N17" s="423">
        <v>0.24</v>
      </c>
    </row>
    <row r="18" ht="15.75" customHeight="1" spans="1:14">
      <c r="A18" s="408" t="s">
        <v>69</v>
      </c>
      <c r="B18" s="410">
        <v>11000</v>
      </c>
      <c r="C18" s="409">
        <f>11000-2400</f>
        <v>8600</v>
      </c>
      <c r="D18" s="409">
        <f>11000-2400</f>
        <v>8600</v>
      </c>
      <c r="E18" s="409">
        <f>11000-2400</f>
        <v>8600</v>
      </c>
      <c r="F18" s="401">
        <f t="shared" si="2"/>
        <v>1</v>
      </c>
      <c r="G18" s="404">
        <v>0.855380942908295</v>
      </c>
      <c r="H18" s="138" t="s">
        <v>70</v>
      </c>
      <c r="I18" s="239">
        <v>43796.53</v>
      </c>
      <c r="J18" s="421">
        <v>71286.5</v>
      </c>
      <c r="K18" s="421">
        <v>71286.5</v>
      </c>
      <c r="L18" s="422">
        <v>71286.9310184</v>
      </c>
      <c r="M18" s="401">
        <f t="shared" si="3"/>
        <v>1.00000604628366</v>
      </c>
      <c r="N18" s="423">
        <v>1.03510137621951</v>
      </c>
    </row>
    <row r="19" ht="15.75" customHeight="1" spans="1:14">
      <c r="A19" s="408" t="s">
        <v>71</v>
      </c>
      <c r="B19" s="410">
        <v>1200</v>
      </c>
      <c r="C19" s="409">
        <v>1110</v>
      </c>
      <c r="D19" s="409">
        <v>1110</v>
      </c>
      <c r="E19" s="409">
        <v>1110</v>
      </c>
      <c r="F19" s="401">
        <f t="shared" si="2"/>
        <v>1</v>
      </c>
      <c r="G19" s="404">
        <v>0.99640933572711</v>
      </c>
      <c r="H19" s="138" t="s">
        <v>72</v>
      </c>
      <c r="I19" s="239">
        <v>19828</v>
      </c>
      <c r="J19" s="421">
        <v>19391.5</v>
      </c>
      <c r="K19" s="421">
        <v>19391.5</v>
      </c>
      <c r="L19" s="422">
        <v>18653.846607</v>
      </c>
      <c r="M19" s="401">
        <f t="shared" si="3"/>
        <v>0.961959962199933</v>
      </c>
      <c r="N19" s="423">
        <v>0.48793497400787</v>
      </c>
    </row>
    <row r="20" ht="15.75" customHeight="1" spans="1:14">
      <c r="A20" s="408" t="s">
        <v>73</v>
      </c>
      <c r="B20" s="410">
        <v>1330</v>
      </c>
      <c r="C20" s="409">
        <v>1870</v>
      </c>
      <c r="D20" s="409">
        <v>1870</v>
      </c>
      <c r="E20" s="409">
        <v>1870</v>
      </c>
      <c r="F20" s="401">
        <f t="shared" si="2"/>
        <v>1</v>
      </c>
      <c r="G20" s="404">
        <v>1.373989713446</v>
      </c>
      <c r="H20" s="138" t="s">
        <v>74</v>
      </c>
      <c r="I20" s="239">
        <v>1046</v>
      </c>
      <c r="J20" s="421">
        <v>1255</v>
      </c>
      <c r="K20" s="421">
        <v>1255</v>
      </c>
      <c r="L20" s="422">
        <v>1255.2</v>
      </c>
      <c r="M20" s="401">
        <f t="shared" si="3"/>
        <v>1.0001593625498</v>
      </c>
      <c r="N20" s="423">
        <v>1.0802065404475</v>
      </c>
    </row>
    <row r="21" ht="15.75" customHeight="1" spans="1:14">
      <c r="A21" s="408" t="s">
        <v>75</v>
      </c>
      <c r="B21" s="410"/>
      <c r="C21" s="409"/>
      <c r="D21" s="409"/>
      <c r="E21" s="409"/>
      <c r="F21" s="401"/>
      <c r="G21" s="404"/>
      <c r="H21" s="138" t="s">
        <v>76</v>
      </c>
      <c r="I21" s="239">
        <v>537</v>
      </c>
      <c r="J21" s="421">
        <v>2739</v>
      </c>
      <c r="K21" s="421">
        <v>2739</v>
      </c>
      <c r="L21" s="422">
        <v>2739.453718</v>
      </c>
      <c r="M21" s="401">
        <f t="shared" si="3"/>
        <v>1.00016565096751</v>
      </c>
      <c r="N21" s="423">
        <v>1.69253550060459</v>
      </c>
    </row>
    <row r="22" ht="15.75" customHeight="1" spans="1:14">
      <c r="A22" s="408" t="s">
        <v>77</v>
      </c>
      <c r="C22" s="409">
        <v>140</v>
      </c>
      <c r="D22" s="409">
        <v>140</v>
      </c>
      <c r="E22" s="409">
        <v>140</v>
      </c>
      <c r="F22" s="401">
        <f t="shared" si="2"/>
        <v>1</v>
      </c>
      <c r="G22" s="404"/>
      <c r="H22" s="138" t="s">
        <v>78</v>
      </c>
      <c r="I22" s="239"/>
      <c r="J22" s="421">
        <v>193</v>
      </c>
      <c r="K22" s="421">
        <v>193</v>
      </c>
      <c r="L22" s="422">
        <v>192.881573</v>
      </c>
      <c r="M22" s="401">
        <f t="shared" si="3"/>
        <v>0.999386388601036</v>
      </c>
      <c r="N22" s="423">
        <v>0.28199060380117</v>
      </c>
    </row>
    <row r="23" ht="15.75" customHeight="1" spans="1:14">
      <c r="A23" s="405" t="s">
        <v>79</v>
      </c>
      <c r="B23" s="406">
        <f>SUM(B24:B30)</f>
        <v>108600</v>
      </c>
      <c r="C23" s="409">
        <f>SUM(C24:C30)</f>
        <v>130000</v>
      </c>
      <c r="D23" s="409">
        <f>SUM(D24:D30)</f>
        <v>130000</v>
      </c>
      <c r="E23" s="409">
        <f>SUM(E24:E30)</f>
        <v>130000</v>
      </c>
      <c r="F23" s="401">
        <f t="shared" si="2"/>
        <v>1</v>
      </c>
      <c r="G23" s="404">
        <v>1.09887323229335</v>
      </c>
      <c r="H23" s="138" t="s">
        <v>80</v>
      </c>
      <c r="J23" s="421">
        <v>0</v>
      </c>
      <c r="K23" s="421">
        <v>0</v>
      </c>
      <c r="L23" s="424"/>
      <c r="M23" s="401"/>
      <c r="N23" s="423"/>
    </row>
    <row r="24" ht="15.75" customHeight="1" spans="1:14">
      <c r="A24" s="408" t="s">
        <v>81</v>
      </c>
      <c r="B24" s="406">
        <v>3100</v>
      </c>
      <c r="C24" s="409">
        <v>11256</v>
      </c>
      <c r="D24" s="409">
        <v>11256</v>
      </c>
      <c r="E24" s="409">
        <v>11256</v>
      </c>
      <c r="F24" s="401">
        <f t="shared" si="2"/>
        <v>1</v>
      </c>
      <c r="G24" s="404">
        <v>1.95213319458897</v>
      </c>
      <c r="H24" s="138" t="s">
        <v>82</v>
      </c>
      <c r="I24" s="239">
        <v>4017</v>
      </c>
      <c r="J24" s="421">
        <v>6426</v>
      </c>
      <c r="K24" s="421">
        <v>6426</v>
      </c>
      <c r="L24" s="422">
        <v>6426.814042</v>
      </c>
      <c r="M24" s="401">
        <f t="shared" si="3"/>
        <v>1.00012667942733</v>
      </c>
      <c r="N24" s="423">
        <v>0.907096033728223</v>
      </c>
    </row>
    <row r="25" ht="15.75" customHeight="1" spans="1:14">
      <c r="A25" s="408" t="s">
        <v>83</v>
      </c>
      <c r="B25" s="406">
        <v>2655</v>
      </c>
      <c r="C25" s="409">
        <v>4098</v>
      </c>
      <c r="D25" s="409">
        <v>4098</v>
      </c>
      <c r="E25" s="409">
        <v>4098</v>
      </c>
      <c r="F25" s="401">
        <f t="shared" si="2"/>
        <v>1</v>
      </c>
      <c r="G25" s="404">
        <v>0.901253573784913</v>
      </c>
      <c r="H25" s="138" t="s">
        <v>84</v>
      </c>
      <c r="I25" s="239">
        <v>19211</v>
      </c>
      <c r="J25" s="421">
        <v>16859</v>
      </c>
      <c r="K25" s="421">
        <v>16859</v>
      </c>
      <c r="L25" s="422">
        <v>16857.588718</v>
      </c>
      <c r="M25" s="401">
        <f t="shared" si="3"/>
        <v>0.999916289103743</v>
      </c>
      <c r="N25" s="423">
        <v>0.902214635746399</v>
      </c>
    </row>
    <row r="26" ht="15.75" customHeight="1" spans="1:14">
      <c r="A26" s="408" t="s">
        <v>85</v>
      </c>
      <c r="B26" s="406">
        <v>4738</v>
      </c>
      <c r="C26" s="409">
        <v>6725</v>
      </c>
      <c r="D26" s="409">
        <v>6725</v>
      </c>
      <c r="E26" s="409">
        <v>6725</v>
      </c>
      <c r="F26" s="401">
        <f t="shared" si="2"/>
        <v>1</v>
      </c>
      <c r="G26" s="404">
        <v>1.24375809136305</v>
      </c>
      <c r="H26" s="138" t="s">
        <v>86</v>
      </c>
      <c r="I26" s="239">
        <v>410</v>
      </c>
      <c r="J26" s="421">
        <v>0</v>
      </c>
      <c r="K26" s="421">
        <v>0</v>
      </c>
      <c r="L26" s="424"/>
      <c r="M26" s="401"/>
      <c r="N26" s="423">
        <v>0</v>
      </c>
    </row>
    <row r="27" ht="15.75" customHeight="1" spans="1:14">
      <c r="A27" s="408" t="s">
        <v>87</v>
      </c>
      <c r="B27" s="406">
        <f>95575+1400</f>
        <v>96975</v>
      </c>
      <c r="C27" s="409">
        <v>105634</v>
      </c>
      <c r="D27" s="409">
        <v>105634</v>
      </c>
      <c r="E27" s="409">
        <v>105634</v>
      </c>
      <c r="F27" s="401">
        <f t="shared" si="2"/>
        <v>1</v>
      </c>
      <c r="G27" s="404">
        <v>1.08441551775467</v>
      </c>
      <c r="H27" s="138" t="s">
        <v>88</v>
      </c>
      <c r="I27" s="239">
        <v>2601.5</v>
      </c>
      <c r="J27" s="421">
        <v>6068</v>
      </c>
      <c r="K27" s="421">
        <v>6068</v>
      </c>
      <c r="L27" s="422">
        <v>6068.365887</v>
      </c>
      <c r="M27" s="401">
        <f t="shared" si="3"/>
        <v>1.00006029779169</v>
      </c>
      <c r="N27" s="426">
        <v>1.19133120196166</v>
      </c>
    </row>
    <row r="28" ht="15.75" customHeight="1" spans="1:14">
      <c r="A28" s="408" t="s">
        <v>89</v>
      </c>
      <c r="B28" s="406">
        <v>232</v>
      </c>
      <c r="C28" s="409">
        <v>244</v>
      </c>
      <c r="D28" s="409">
        <v>244</v>
      </c>
      <c r="E28" s="409">
        <v>244</v>
      </c>
      <c r="F28" s="401">
        <f t="shared" si="2"/>
        <v>1</v>
      </c>
      <c r="G28" s="404">
        <v>0.0680044593088071</v>
      </c>
      <c r="H28" s="138" t="s">
        <v>90</v>
      </c>
      <c r="I28" s="239">
        <v>6140</v>
      </c>
      <c r="J28" s="421">
        <v>0</v>
      </c>
      <c r="K28" s="421">
        <v>0</v>
      </c>
      <c r="M28" s="401"/>
      <c r="N28" s="427"/>
    </row>
    <row r="29" ht="15.75" customHeight="1" spans="1:14">
      <c r="A29" s="408" t="s">
        <v>91</v>
      </c>
      <c r="B29" s="406">
        <v>900</v>
      </c>
      <c r="C29" s="409">
        <v>1182</v>
      </c>
      <c r="D29" s="409">
        <v>1182</v>
      </c>
      <c r="E29" s="409">
        <v>1182</v>
      </c>
      <c r="F29" s="401">
        <f t="shared" si="2"/>
        <v>1</v>
      </c>
      <c r="G29" s="404">
        <v>1.15204678362573</v>
      </c>
      <c r="H29" s="138" t="s">
        <v>92</v>
      </c>
      <c r="I29" s="239">
        <v>21248</v>
      </c>
      <c r="J29" s="421">
        <v>145</v>
      </c>
      <c r="K29" s="421">
        <v>145</v>
      </c>
      <c r="L29" s="422">
        <v>144.6</v>
      </c>
      <c r="M29" s="401">
        <f t="shared" si="3"/>
        <v>0.997241379310345</v>
      </c>
      <c r="N29" s="426">
        <v>1.78911395185185</v>
      </c>
    </row>
    <row r="30" ht="15.75" customHeight="1" spans="1:14">
      <c r="A30" s="408" t="s">
        <v>93</v>
      </c>
      <c r="B30" s="406"/>
      <c r="C30" s="409">
        <v>861</v>
      </c>
      <c r="D30" s="409">
        <v>861</v>
      </c>
      <c r="E30" s="409">
        <v>861</v>
      </c>
      <c r="F30" s="401">
        <f t="shared" si="2"/>
        <v>1</v>
      </c>
      <c r="G30" s="404">
        <v>1.54301075268817</v>
      </c>
      <c r="H30" s="138" t="s">
        <v>94</v>
      </c>
      <c r="I30" s="239">
        <v>12699.04</v>
      </c>
      <c r="J30" s="421">
        <v>19606</v>
      </c>
      <c r="K30" s="421">
        <v>19606</v>
      </c>
      <c r="L30" s="422">
        <v>19606.04</v>
      </c>
      <c r="M30" s="401">
        <f t="shared" si="3"/>
        <v>1.00000204019178</v>
      </c>
      <c r="N30" s="426">
        <v>1.66040311653117</v>
      </c>
    </row>
    <row r="31" ht="15.75" customHeight="1" spans="1:14">
      <c r="A31" s="411"/>
      <c r="B31" s="237"/>
      <c r="C31" s="140"/>
      <c r="D31" s="140"/>
      <c r="E31" s="140"/>
      <c r="F31" s="411"/>
      <c r="G31" s="411"/>
      <c r="H31" s="138" t="s">
        <v>95</v>
      </c>
      <c r="I31" s="239">
        <v>5</v>
      </c>
      <c r="J31" s="421">
        <v>5</v>
      </c>
      <c r="K31" s="421">
        <v>5</v>
      </c>
      <c r="L31" s="422">
        <v>5.035</v>
      </c>
      <c r="M31" s="401">
        <f t="shared" si="3"/>
        <v>1.007</v>
      </c>
      <c r="N31" s="426">
        <v>5.035</v>
      </c>
    </row>
    <row r="32" ht="15.75" customHeight="1" spans="1:14">
      <c r="A32" s="403" t="s">
        <v>96</v>
      </c>
      <c r="B32" s="237">
        <f>B33+B34+B35+B36+B37+B41</f>
        <v>376942</v>
      </c>
      <c r="C32" s="400">
        <f t="shared" ref="C32" si="4">SUM(C33:C37)+C41</f>
        <v>683399</v>
      </c>
      <c r="D32" s="400">
        <f t="shared" ref="D32" si="5">SUM(D33:D37)+D41</f>
        <v>683399</v>
      </c>
      <c r="E32" s="400">
        <f t="shared" ref="E32" si="6">SUM(E33:E37)+E41</f>
        <v>683399</v>
      </c>
      <c r="F32" s="412" t="s">
        <v>97</v>
      </c>
      <c r="G32" s="412" t="s">
        <v>97</v>
      </c>
      <c r="H32" s="403" t="s">
        <v>98</v>
      </c>
      <c r="I32" s="400">
        <f>I33+I34+I35</f>
        <v>147405</v>
      </c>
      <c r="J32" s="400">
        <f>J33+J34+J35</f>
        <v>407503</v>
      </c>
      <c r="K32" s="400">
        <f>K33+K34+K35</f>
        <v>407503</v>
      </c>
      <c r="L32" s="400">
        <f>L33+L34+L35+L40</f>
        <v>408245</v>
      </c>
      <c r="M32" s="428" t="s">
        <v>97</v>
      </c>
      <c r="N32" s="412" t="s">
        <v>97</v>
      </c>
    </row>
    <row r="33" ht="15.75" customHeight="1" spans="1:14">
      <c r="A33" s="413" t="s">
        <v>99</v>
      </c>
      <c r="B33" s="237">
        <v>222258</v>
      </c>
      <c r="C33" s="239">
        <v>315324</v>
      </c>
      <c r="D33" s="239">
        <v>315324</v>
      </c>
      <c r="E33" s="239">
        <v>315324</v>
      </c>
      <c r="F33" s="414"/>
      <c r="G33" s="415"/>
      <c r="H33" s="413" t="s">
        <v>100</v>
      </c>
      <c r="I33" s="237">
        <v>10000</v>
      </c>
      <c r="J33" s="429">
        <v>30905</v>
      </c>
      <c r="K33" s="429">
        <v>30905</v>
      </c>
      <c r="L33" s="429">
        <v>30905</v>
      </c>
      <c r="M33" s="414"/>
      <c r="N33" s="415"/>
    </row>
    <row r="34" ht="15.75" customHeight="1" spans="1:14">
      <c r="A34" s="413" t="s">
        <v>101</v>
      </c>
      <c r="B34" s="237"/>
      <c r="C34" s="239"/>
      <c r="D34" s="239"/>
      <c r="E34" s="239"/>
      <c r="F34" s="414"/>
      <c r="G34" s="415"/>
      <c r="H34" s="413" t="s">
        <v>102</v>
      </c>
      <c r="I34" s="237">
        <v>49405</v>
      </c>
      <c r="J34" s="429">
        <v>108592</v>
      </c>
      <c r="K34" s="429">
        <v>108592</v>
      </c>
      <c r="L34" s="429">
        <v>108592</v>
      </c>
      <c r="M34" s="414"/>
      <c r="N34" s="415"/>
    </row>
    <row r="35" ht="15.75" customHeight="1" spans="1:14">
      <c r="A35" s="413" t="s">
        <v>103</v>
      </c>
      <c r="B35" s="237">
        <v>1227</v>
      </c>
      <c r="C35" s="239">
        <v>1227</v>
      </c>
      <c r="D35" s="239">
        <v>1227</v>
      </c>
      <c r="E35" s="239">
        <v>1227</v>
      </c>
      <c r="F35" s="414"/>
      <c r="G35" s="415"/>
      <c r="H35" s="413" t="s">
        <v>104</v>
      </c>
      <c r="I35" s="237">
        <f>I36+I37+I38</f>
        <v>88000</v>
      </c>
      <c r="J35" s="237">
        <f t="shared" ref="J35:N35" si="7">J36+J37+J38</f>
        <v>268006</v>
      </c>
      <c r="K35" s="237">
        <f t="shared" si="7"/>
        <v>268006</v>
      </c>
      <c r="L35" s="237">
        <f t="shared" si="7"/>
        <v>268006</v>
      </c>
      <c r="M35" s="237">
        <f t="shared" si="7"/>
        <v>0</v>
      </c>
      <c r="N35" s="237">
        <f t="shared" si="7"/>
        <v>0</v>
      </c>
    </row>
    <row r="36" ht="15.75" customHeight="1" spans="1:14">
      <c r="A36" s="413" t="s">
        <v>105</v>
      </c>
      <c r="B36" s="237">
        <v>65186</v>
      </c>
      <c r="C36" s="239">
        <v>98065</v>
      </c>
      <c r="D36" s="239">
        <v>98065</v>
      </c>
      <c r="E36" s="239">
        <v>98065</v>
      </c>
      <c r="F36" s="414"/>
      <c r="G36" s="415"/>
      <c r="H36" s="413" t="s">
        <v>106</v>
      </c>
      <c r="I36" s="239">
        <v>88000</v>
      </c>
      <c r="J36" s="239">
        <v>88000</v>
      </c>
      <c r="K36" s="239">
        <v>88000</v>
      </c>
      <c r="L36" s="237">
        <v>88000</v>
      </c>
      <c r="M36" s="414"/>
      <c r="N36" s="415"/>
    </row>
    <row r="37" ht="15.75" customHeight="1" spans="1:14">
      <c r="A37" s="413" t="s">
        <v>107</v>
      </c>
      <c r="B37" s="237">
        <v>88000</v>
      </c>
      <c r="C37" s="237">
        <v>268000</v>
      </c>
      <c r="D37" s="237">
        <v>268000</v>
      </c>
      <c r="E37" s="237">
        <v>268000</v>
      </c>
      <c r="F37" s="414"/>
      <c r="G37" s="415"/>
      <c r="H37" s="413" t="s">
        <v>108</v>
      </c>
      <c r="J37" s="237">
        <v>180000</v>
      </c>
      <c r="K37" s="237">
        <v>180000</v>
      </c>
      <c r="L37" s="237">
        <v>180000</v>
      </c>
      <c r="M37" s="414"/>
      <c r="N37" s="415"/>
    </row>
    <row r="38" ht="15.75" customHeight="1" spans="1:14">
      <c r="A38" s="413" t="s">
        <v>109</v>
      </c>
      <c r="B38" s="239"/>
      <c r="C38" s="239"/>
      <c r="D38" s="239"/>
      <c r="E38" s="239"/>
      <c r="F38" s="414"/>
      <c r="G38" s="415"/>
      <c r="H38" s="413" t="s">
        <v>110</v>
      </c>
      <c r="I38" s="226"/>
      <c r="J38" s="237">
        <v>6</v>
      </c>
      <c r="K38" s="237">
        <v>6</v>
      </c>
      <c r="L38" s="237">
        <v>6</v>
      </c>
      <c r="M38" s="411"/>
      <c r="N38" s="411"/>
    </row>
    <row r="39" ht="15.75" customHeight="1" spans="1:14">
      <c r="A39" s="413" t="s">
        <v>111</v>
      </c>
      <c r="B39" s="140">
        <v>88000</v>
      </c>
      <c r="C39" s="239">
        <v>268000</v>
      </c>
      <c r="D39" s="239">
        <v>268000</v>
      </c>
      <c r="E39" s="239">
        <v>268000</v>
      </c>
      <c r="F39" s="414"/>
      <c r="G39" s="415"/>
      <c r="H39" s="413" t="s">
        <v>112</v>
      </c>
      <c r="I39" s="237"/>
      <c r="J39" s="429"/>
      <c r="K39" s="429"/>
      <c r="L39" s="429"/>
      <c r="M39" s="414"/>
      <c r="N39" s="415"/>
    </row>
    <row r="40" ht="15.75" customHeight="1" spans="1:14">
      <c r="A40" s="415" t="s">
        <v>113</v>
      </c>
      <c r="B40" s="140"/>
      <c r="C40" s="237"/>
      <c r="D40" s="237"/>
      <c r="E40" s="237"/>
      <c r="F40" s="414"/>
      <c r="G40" s="415"/>
      <c r="H40" s="413" t="s">
        <v>114</v>
      </c>
      <c r="I40" s="226"/>
      <c r="J40" s="237"/>
      <c r="K40" s="237"/>
      <c r="L40" s="237">
        <f>4509-3767</f>
        <v>742</v>
      </c>
      <c r="M40" s="411"/>
      <c r="N40" s="411"/>
    </row>
    <row r="41" ht="15.75" customHeight="1" spans="1:14">
      <c r="A41" s="413" t="s">
        <v>115</v>
      </c>
      <c r="B41" s="416">
        <v>271</v>
      </c>
      <c r="C41" s="239">
        <v>783</v>
      </c>
      <c r="D41" s="239">
        <v>783</v>
      </c>
      <c r="E41" s="239">
        <v>783</v>
      </c>
      <c r="F41" s="414"/>
      <c r="G41" s="411"/>
      <c r="H41" s="411"/>
      <c r="I41" s="226"/>
      <c r="J41" s="226"/>
      <c r="K41" s="226"/>
      <c r="L41" s="226"/>
      <c r="M41" s="411"/>
      <c r="N41" s="411"/>
    </row>
    <row r="42" s="392" customFormat="1" ht="86.25" customHeight="1" spans="1:14">
      <c r="A42" s="417" t="s">
        <v>116</v>
      </c>
      <c r="B42" s="417"/>
      <c r="C42" s="417"/>
      <c r="D42" s="417"/>
      <c r="E42" s="417"/>
      <c r="F42" s="417"/>
      <c r="G42" s="417"/>
      <c r="H42" s="417"/>
      <c r="I42" s="417"/>
      <c r="J42" s="417"/>
      <c r="K42" s="417"/>
      <c r="L42" s="417"/>
      <c r="M42" s="417"/>
      <c r="N42" s="417"/>
    </row>
  </sheetData>
  <protectedRanges>
    <protectedRange sqref="B8:B21 B24:B30" name="区域1"/>
    <protectedRange sqref="B23" name="区域1_3"/>
  </protectedRanges>
  <mergeCells count="3">
    <mergeCell ref="A1:N1"/>
    <mergeCell ref="A2:N2"/>
    <mergeCell ref="A42:N42"/>
  </mergeCells>
  <printOptions horizontalCentered="1"/>
  <pageMargins left="0.44" right="0.45" top="0.393700787401575" bottom="0" header="0.15748031496063" footer="0.31496062992126"/>
  <pageSetup paperSize="9" scale="67" fitToWidth="0" orientation="landscape" blackAndWhite="1" errors="blank"/>
  <headerFooter alignWithMargins="0">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531"/>
  <sheetViews>
    <sheetView showZeros="0" topLeftCell="B517" workbookViewId="0">
      <selection activeCell="B8" sqref="B7:B8"/>
    </sheetView>
  </sheetViews>
  <sheetFormatPr defaultColWidth="21.5" defaultRowHeight="21.95" customHeight="1"/>
  <cols>
    <col min="1" max="1" width="21.5" style="163" hidden="1" customWidth="1"/>
    <col min="2" max="2" width="56.625" style="163" customWidth="1"/>
    <col min="3" max="3" width="26.25" style="375" customWidth="1"/>
    <col min="4" max="4" width="8.25" style="376" customWidth="1"/>
    <col min="5" max="11" width="21.5" style="376"/>
    <col min="12" max="16384" width="21.5" style="163"/>
  </cols>
  <sheetData>
    <row r="1" customHeight="1" spans="2:3">
      <c r="B1" s="87" t="s">
        <v>117</v>
      </c>
      <c r="C1" s="87"/>
    </row>
    <row r="2" s="162" customFormat="1" customHeight="1" spans="2:11">
      <c r="B2" s="88" t="s">
        <v>118</v>
      </c>
      <c r="C2" s="88"/>
      <c r="D2" s="377"/>
      <c r="E2" s="377"/>
      <c r="F2" s="377"/>
      <c r="G2" s="377"/>
      <c r="H2" s="377"/>
      <c r="I2" s="377"/>
      <c r="J2" s="377"/>
      <c r="K2" s="377"/>
    </row>
    <row r="3" s="162" customFormat="1" ht="18.75" customHeight="1" spans="2:11">
      <c r="B3" s="378"/>
      <c r="C3" s="379"/>
      <c r="D3" s="377"/>
      <c r="E3" s="377"/>
      <c r="F3" s="377"/>
      <c r="G3" s="377"/>
      <c r="H3" s="377"/>
      <c r="I3" s="377"/>
      <c r="J3" s="377"/>
      <c r="K3" s="377"/>
    </row>
    <row r="4" ht="24" customHeight="1" spans="2:3">
      <c r="B4" s="380" t="s">
        <v>35</v>
      </c>
      <c r="C4" s="380"/>
    </row>
    <row r="5" ht="20.1" customHeight="1" spans="2:3">
      <c r="B5" s="381" t="s">
        <v>119</v>
      </c>
      <c r="C5" s="382" t="s">
        <v>120</v>
      </c>
    </row>
    <row r="6" ht="20.1" customHeight="1" spans="2:3">
      <c r="B6" s="220" t="s">
        <v>46</v>
      </c>
      <c r="C6" s="383">
        <f>C7+C103+C108+C126+C149+C161+C188+C262+C305+C344+C359+C423+C446+C455+C462+C468+C483+C495+C520+C523+C526</f>
        <v>513753.7273882</v>
      </c>
    </row>
    <row r="7" ht="20.1" customHeight="1" spans="1:3">
      <c r="A7" s="328">
        <v>201</v>
      </c>
      <c r="B7" s="384" t="s">
        <v>121</v>
      </c>
      <c r="C7" s="383">
        <v>39686.713715</v>
      </c>
    </row>
    <row r="8" ht="20.1" customHeight="1" spans="1:3">
      <c r="A8" s="326">
        <v>20101</v>
      </c>
      <c r="B8" s="385" t="s">
        <v>122</v>
      </c>
      <c r="C8" s="383">
        <v>1420.390185</v>
      </c>
    </row>
    <row r="9" ht="20.1" customHeight="1" spans="1:3">
      <c r="A9" s="327">
        <v>2010101</v>
      </c>
      <c r="B9" s="386" t="s">
        <v>123</v>
      </c>
      <c r="C9" s="383">
        <v>840.270585</v>
      </c>
    </row>
    <row r="10" ht="20.1" customHeight="1" spans="1:3">
      <c r="A10" s="327">
        <v>2010104</v>
      </c>
      <c r="B10" s="386" t="s">
        <v>124</v>
      </c>
      <c r="C10" s="383">
        <v>394.5884</v>
      </c>
    </row>
    <row r="11" ht="20.1" customHeight="1" spans="1:3">
      <c r="A11" s="327">
        <v>2010107</v>
      </c>
      <c r="B11" s="386" t="s">
        <v>125</v>
      </c>
      <c r="C11" s="383">
        <v>20</v>
      </c>
    </row>
    <row r="12" ht="20.1" customHeight="1" spans="1:3">
      <c r="A12" s="327">
        <v>2010108</v>
      </c>
      <c r="B12" s="386" t="s">
        <v>126</v>
      </c>
      <c r="C12" s="383">
        <v>69</v>
      </c>
    </row>
    <row r="13" ht="20.1" customHeight="1" spans="1:3">
      <c r="A13" s="327">
        <v>2010150</v>
      </c>
      <c r="B13" s="386" t="s">
        <v>127</v>
      </c>
      <c r="C13" s="383">
        <v>41.1312</v>
      </c>
    </row>
    <row r="14" ht="20.1" customHeight="1" spans="1:3">
      <c r="A14" s="327">
        <v>2010199</v>
      </c>
      <c r="B14" s="386" t="s">
        <v>128</v>
      </c>
      <c r="C14" s="383">
        <v>55.4</v>
      </c>
    </row>
    <row r="15" ht="20.1" customHeight="1" spans="1:3">
      <c r="A15" s="326">
        <v>20102</v>
      </c>
      <c r="B15" s="386" t="s">
        <v>129</v>
      </c>
      <c r="C15" s="383">
        <v>960.447034</v>
      </c>
    </row>
    <row r="16" ht="20.1" customHeight="1" spans="1:3">
      <c r="A16" s="327">
        <v>2010201</v>
      </c>
      <c r="B16" s="385" t="s">
        <v>123</v>
      </c>
      <c r="C16" s="383">
        <v>724.449914</v>
      </c>
    </row>
    <row r="17" ht="20.1" customHeight="1" spans="1:3">
      <c r="A17" s="327">
        <v>2010204</v>
      </c>
      <c r="B17" s="386" t="s">
        <v>130</v>
      </c>
      <c r="C17" s="383">
        <v>97.80802</v>
      </c>
    </row>
    <row r="18" ht="20.1" customHeight="1" spans="1:3">
      <c r="A18" s="327">
        <v>2010205</v>
      </c>
      <c r="B18" s="386" t="s">
        <v>131</v>
      </c>
      <c r="C18" s="383">
        <v>63</v>
      </c>
    </row>
    <row r="19" ht="20.1" customHeight="1" spans="1:3">
      <c r="A19" s="327">
        <v>2010250</v>
      </c>
      <c r="B19" s="386" t="s">
        <v>127</v>
      </c>
      <c r="C19" s="383">
        <v>30.1891</v>
      </c>
    </row>
    <row r="20" ht="20.1" customHeight="1" spans="1:3">
      <c r="A20" s="327">
        <v>2010299</v>
      </c>
      <c r="B20" s="386" t="s">
        <v>132</v>
      </c>
      <c r="C20" s="383">
        <v>45</v>
      </c>
    </row>
    <row r="21" ht="20.1" customHeight="1" spans="1:3">
      <c r="A21" s="326">
        <v>20103</v>
      </c>
      <c r="B21" s="386" t="s">
        <v>133</v>
      </c>
      <c r="C21" s="383">
        <v>9654.633656</v>
      </c>
    </row>
    <row r="22" ht="20.1" customHeight="1" spans="1:3">
      <c r="A22" s="327">
        <v>2010301</v>
      </c>
      <c r="B22" s="385" t="s">
        <v>123</v>
      </c>
      <c r="C22" s="383">
        <v>5191.739751</v>
      </c>
    </row>
    <row r="23" ht="20.1" customHeight="1" spans="1:3">
      <c r="A23" s="327">
        <v>2010306</v>
      </c>
      <c r="B23" s="386" t="s">
        <v>134</v>
      </c>
      <c r="C23" s="383">
        <v>175.160893</v>
      </c>
    </row>
    <row r="24" ht="20.1" customHeight="1" spans="1:3">
      <c r="A24" s="327">
        <v>2010308</v>
      </c>
      <c r="B24" s="386" t="s">
        <v>135</v>
      </c>
      <c r="C24" s="383">
        <v>796.310601</v>
      </c>
    </row>
    <row r="25" ht="20.1" customHeight="1" spans="1:3">
      <c r="A25" s="327">
        <v>2010350</v>
      </c>
      <c r="B25" s="386" t="s">
        <v>127</v>
      </c>
      <c r="C25" s="383">
        <v>266.232251</v>
      </c>
    </row>
    <row r="26" ht="20.1" customHeight="1" spans="1:3">
      <c r="A26" s="327">
        <v>2010399</v>
      </c>
      <c r="B26" s="386" t="s">
        <v>136</v>
      </c>
      <c r="C26" s="383">
        <v>3225.19016</v>
      </c>
    </row>
    <row r="27" ht="20.1" customHeight="1" spans="1:3">
      <c r="A27" s="326">
        <v>20104</v>
      </c>
      <c r="B27" s="386" t="s">
        <v>137</v>
      </c>
      <c r="C27" s="383">
        <v>2161.012243</v>
      </c>
    </row>
    <row r="28" ht="20.1" customHeight="1" spans="1:3">
      <c r="A28" s="327">
        <v>2010401</v>
      </c>
      <c r="B28" s="386" t="s">
        <v>123</v>
      </c>
      <c r="C28" s="383">
        <v>547.161337</v>
      </c>
    </row>
    <row r="29" ht="20.1" customHeight="1" spans="1:3">
      <c r="A29" s="327">
        <v>2010406</v>
      </c>
      <c r="B29" s="386" t="s">
        <v>138</v>
      </c>
      <c r="C29" s="383">
        <v>50</v>
      </c>
    </row>
    <row r="30" ht="20.1" customHeight="1" spans="1:3">
      <c r="A30" s="327">
        <v>2010408</v>
      </c>
      <c r="B30" s="385" t="s">
        <v>139</v>
      </c>
      <c r="C30" s="383">
        <v>5.53</v>
      </c>
    </row>
    <row r="31" ht="20.1" customHeight="1" spans="1:3">
      <c r="A31" s="327">
        <v>2010450</v>
      </c>
      <c r="B31" s="386" t="s">
        <v>127</v>
      </c>
      <c r="C31" s="383">
        <v>196.368656</v>
      </c>
    </row>
    <row r="32" ht="20.1" customHeight="1" spans="1:3">
      <c r="A32" s="327">
        <v>2010499</v>
      </c>
      <c r="B32" s="386" t="s">
        <v>140</v>
      </c>
      <c r="C32" s="383">
        <v>1361.95225</v>
      </c>
    </row>
    <row r="33" ht="20.1" customHeight="1" spans="1:3">
      <c r="A33" s="326">
        <v>20105</v>
      </c>
      <c r="B33" s="386" t="s">
        <v>141</v>
      </c>
      <c r="C33" s="383">
        <v>932.232498</v>
      </c>
    </row>
    <row r="34" ht="20.1" customHeight="1" spans="1:3">
      <c r="A34" s="327">
        <v>2010501</v>
      </c>
      <c r="B34" s="386" t="s">
        <v>123</v>
      </c>
      <c r="C34" s="383">
        <v>237.450448</v>
      </c>
    </row>
    <row r="35" ht="20.1" customHeight="1" spans="1:3">
      <c r="A35" s="327">
        <v>2010506</v>
      </c>
      <c r="B35" s="386" t="s">
        <v>142</v>
      </c>
      <c r="C35" s="383">
        <v>9</v>
      </c>
    </row>
    <row r="36" ht="20.1" customHeight="1" spans="1:3">
      <c r="A36" s="327">
        <v>2010507</v>
      </c>
      <c r="B36" s="385" t="s">
        <v>143</v>
      </c>
      <c r="C36" s="383">
        <v>345.7</v>
      </c>
    </row>
    <row r="37" ht="20.1" customHeight="1" spans="1:3">
      <c r="A37" s="327">
        <v>2010508</v>
      </c>
      <c r="B37" s="386" t="s">
        <v>144</v>
      </c>
      <c r="C37" s="383">
        <v>99.70005</v>
      </c>
    </row>
    <row r="38" ht="20.1" customHeight="1" spans="1:3">
      <c r="A38" s="327">
        <v>2010550</v>
      </c>
      <c r="B38" s="386" t="s">
        <v>127</v>
      </c>
      <c r="C38" s="383">
        <v>22.212</v>
      </c>
    </row>
    <row r="39" ht="20.1" customHeight="1" spans="1:3">
      <c r="A39" s="327">
        <v>2010599</v>
      </c>
      <c r="B39" s="386" t="s">
        <v>145</v>
      </c>
      <c r="C39" s="383">
        <v>218.17</v>
      </c>
    </row>
    <row r="40" ht="20.1" customHeight="1" spans="1:3">
      <c r="A40" s="326">
        <v>20106</v>
      </c>
      <c r="B40" s="386" t="s">
        <v>146</v>
      </c>
      <c r="C40" s="383">
        <v>2569.724499</v>
      </c>
    </row>
    <row r="41" ht="20.1" customHeight="1" spans="1:3">
      <c r="A41" s="327">
        <v>2010601</v>
      </c>
      <c r="B41" s="386" t="s">
        <v>123</v>
      </c>
      <c r="C41" s="383">
        <v>1210.966011</v>
      </c>
    </row>
    <row r="42" ht="20.1" customHeight="1" spans="1:3">
      <c r="A42" s="327">
        <v>2010650</v>
      </c>
      <c r="B42" s="386" t="s">
        <v>127</v>
      </c>
      <c r="C42" s="383">
        <v>114.524873</v>
      </c>
    </row>
    <row r="43" ht="20.1" customHeight="1" spans="1:3">
      <c r="A43" s="327">
        <v>2010699</v>
      </c>
      <c r="B43" s="386" t="s">
        <v>147</v>
      </c>
      <c r="C43" s="383">
        <v>1244.233615</v>
      </c>
    </row>
    <row r="44" ht="20.1" customHeight="1" spans="1:3">
      <c r="A44" s="326">
        <v>20107</v>
      </c>
      <c r="B44" s="386" t="s">
        <v>148</v>
      </c>
      <c r="C44" s="383">
        <v>1675</v>
      </c>
    </row>
    <row r="45" ht="20.1" customHeight="1" spans="1:3">
      <c r="A45" s="327">
        <v>2010701</v>
      </c>
      <c r="B45" s="385" t="s">
        <v>123</v>
      </c>
      <c r="C45" s="383">
        <v>599.58</v>
      </c>
    </row>
    <row r="46" ht="20.1" customHeight="1" spans="1:3">
      <c r="A46" s="327">
        <v>2010799</v>
      </c>
      <c r="B46" s="386" t="s">
        <v>149</v>
      </c>
      <c r="C46" s="383">
        <v>1075.42</v>
      </c>
    </row>
    <row r="47" ht="20.1" customHeight="1" spans="1:3">
      <c r="A47" s="326">
        <v>20108</v>
      </c>
      <c r="B47" s="386" t="s">
        <v>150</v>
      </c>
      <c r="C47" s="383">
        <v>756.3</v>
      </c>
    </row>
    <row r="48" ht="20.1" customHeight="1" spans="1:3">
      <c r="A48" s="327">
        <v>2010801</v>
      </c>
      <c r="B48" s="386" t="s">
        <v>123</v>
      </c>
      <c r="C48" s="383">
        <v>0.3</v>
      </c>
    </row>
    <row r="49" ht="20.1" customHeight="1" spans="1:3">
      <c r="A49" s="327">
        <v>2010804</v>
      </c>
      <c r="B49" s="385" t="s">
        <v>151</v>
      </c>
      <c r="C49" s="383">
        <v>756</v>
      </c>
    </row>
    <row r="50" ht="20.1" customHeight="1" spans="1:3">
      <c r="A50" s="326">
        <v>20111</v>
      </c>
      <c r="B50" s="386" t="s">
        <v>152</v>
      </c>
      <c r="C50" s="383">
        <v>2943.721617</v>
      </c>
    </row>
    <row r="51" ht="20.1" customHeight="1" spans="1:3">
      <c r="A51" s="327">
        <v>2011101</v>
      </c>
      <c r="B51" s="386" t="s">
        <v>123</v>
      </c>
      <c r="C51" s="383">
        <v>2233.664616</v>
      </c>
    </row>
    <row r="52" ht="20.1" customHeight="1" spans="1:3">
      <c r="A52" s="327">
        <v>2011150</v>
      </c>
      <c r="B52" s="385" t="s">
        <v>127</v>
      </c>
      <c r="C52" s="383">
        <v>136.518383</v>
      </c>
    </row>
    <row r="53" ht="20.1" customHeight="1" spans="1:3">
      <c r="A53" s="327">
        <v>2011199</v>
      </c>
      <c r="B53" s="386" t="s">
        <v>153</v>
      </c>
      <c r="C53" s="383">
        <v>573.538618</v>
      </c>
    </row>
    <row r="54" ht="20.1" customHeight="1" spans="1:3">
      <c r="A54" s="326">
        <v>20113</v>
      </c>
      <c r="B54" s="386" t="s">
        <v>154</v>
      </c>
      <c r="C54" s="383">
        <v>5132.412099</v>
      </c>
    </row>
    <row r="55" ht="20.1" customHeight="1" spans="1:3">
      <c r="A55" s="327">
        <v>2011301</v>
      </c>
      <c r="B55" s="385" t="s">
        <v>123</v>
      </c>
      <c r="C55" s="383">
        <v>861.360642</v>
      </c>
    </row>
    <row r="56" ht="20.1" customHeight="1" spans="1:3">
      <c r="A56" s="327">
        <v>2011308</v>
      </c>
      <c r="B56" s="386" t="s">
        <v>155</v>
      </c>
      <c r="C56" s="383">
        <v>3124.681531</v>
      </c>
    </row>
    <row r="57" ht="20.1" customHeight="1" spans="1:3">
      <c r="A57" s="327">
        <v>2011350</v>
      </c>
      <c r="B57" s="386" t="s">
        <v>127</v>
      </c>
      <c r="C57" s="383">
        <v>152.996856</v>
      </c>
    </row>
    <row r="58" ht="20.1" customHeight="1" spans="1:3">
      <c r="A58" s="327">
        <v>2011399</v>
      </c>
      <c r="B58" s="386" t="s">
        <v>156</v>
      </c>
      <c r="C58" s="383">
        <v>993.37307</v>
      </c>
    </row>
    <row r="59" ht="20.1" customHeight="1" spans="1:3">
      <c r="A59" s="326">
        <v>20126</v>
      </c>
      <c r="B59" s="385" t="s">
        <v>157</v>
      </c>
      <c r="C59" s="383">
        <v>429.143605</v>
      </c>
    </row>
    <row r="60" ht="20.1" customHeight="1" spans="1:3">
      <c r="A60" s="327">
        <v>2012601</v>
      </c>
      <c r="B60" s="386" t="s">
        <v>123</v>
      </c>
      <c r="C60" s="383">
        <v>225.069505</v>
      </c>
    </row>
    <row r="61" ht="20.1" customHeight="1" spans="1:3">
      <c r="A61" s="327">
        <v>2012604</v>
      </c>
      <c r="B61" s="386" t="s">
        <v>158</v>
      </c>
      <c r="C61" s="383">
        <v>150.0741</v>
      </c>
    </row>
    <row r="62" ht="20.1" customHeight="1" spans="1:3">
      <c r="A62" s="327">
        <v>2012699</v>
      </c>
      <c r="B62" s="386" t="s">
        <v>159</v>
      </c>
      <c r="C62" s="383">
        <v>54</v>
      </c>
    </row>
    <row r="63" ht="20.1" customHeight="1" spans="1:3">
      <c r="A63" s="326">
        <v>20128</v>
      </c>
      <c r="B63" s="386" t="s">
        <v>160</v>
      </c>
      <c r="C63" s="383">
        <v>181.359007</v>
      </c>
    </row>
    <row r="64" ht="20.1" customHeight="1" spans="1:3">
      <c r="A64" s="327">
        <v>2012801</v>
      </c>
      <c r="B64" s="385" t="s">
        <v>123</v>
      </c>
      <c r="C64" s="383">
        <v>122.338007</v>
      </c>
    </row>
    <row r="65" ht="20.1" customHeight="1" spans="1:3">
      <c r="A65" s="327">
        <v>2012899</v>
      </c>
      <c r="B65" s="386" t="s">
        <v>161</v>
      </c>
      <c r="C65" s="383">
        <v>59.021</v>
      </c>
    </row>
    <row r="66" ht="20.1" customHeight="1" spans="1:3">
      <c r="A66" s="326">
        <v>20129</v>
      </c>
      <c r="B66" s="385" t="s">
        <v>162</v>
      </c>
      <c r="C66" s="383">
        <v>1201.1019</v>
      </c>
    </row>
    <row r="67" ht="20.1" customHeight="1" spans="1:3">
      <c r="A67" s="327">
        <v>2012901</v>
      </c>
      <c r="B67" s="386" t="s">
        <v>123</v>
      </c>
      <c r="C67" s="383">
        <v>174.018949</v>
      </c>
    </row>
    <row r="68" ht="20.1" customHeight="1" spans="1:3">
      <c r="A68" s="327">
        <v>2012902</v>
      </c>
      <c r="B68" s="386" t="s">
        <v>163</v>
      </c>
      <c r="C68" s="383">
        <v>3.602495</v>
      </c>
    </row>
    <row r="69" ht="20.1" customHeight="1" spans="1:3">
      <c r="A69" s="327">
        <v>2012950</v>
      </c>
      <c r="B69" s="386" t="s">
        <v>127</v>
      </c>
      <c r="C69" s="383">
        <v>132.818603</v>
      </c>
    </row>
    <row r="70" ht="20.1" customHeight="1" spans="1:3">
      <c r="A70" s="327">
        <v>2012999</v>
      </c>
      <c r="B70" s="385" t="s">
        <v>164</v>
      </c>
      <c r="C70" s="383">
        <v>890.661853</v>
      </c>
    </row>
    <row r="71" ht="20.1" customHeight="1" spans="1:3">
      <c r="A71" s="326">
        <v>20131</v>
      </c>
      <c r="B71" s="386" t="s">
        <v>165</v>
      </c>
      <c r="C71" s="383">
        <v>1564.009257</v>
      </c>
    </row>
    <row r="72" ht="20.1" customHeight="1" spans="1:3">
      <c r="A72" s="327">
        <v>2013101</v>
      </c>
      <c r="B72" s="386" t="s">
        <v>123</v>
      </c>
      <c r="C72" s="383">
        <v>560.537256</v>
      </c>
    </row>
    <row r="73" ht="20.1" customHeight="1" spans="1:3">
      <c r="A73" s="327">
        <v>2013150</v>
      </c>
      <c r="B73" s="385" t="s">
        <v>127</v>
      </c>
      <c r="C73" s="383">
        <v>290.974001</v>
      </c>
    </row>
    <row r="74" ht="20.1" customHeight="1" spans="1:3">
      <c r="A74" s="327">
        <v>2013199</v>
      </c>
      <c r="B74" s="386" t="s">
        <v>166</v>
      </c>
      <c r="C74" s="383">
        <v>712.498</v>
      </c>
    </row>
    <row r="75" ht="20.1" customHeight="1" spans="1:3">
      <c r="A75" s="326">
        <v>20132</v>
      </c>
      <c r="B75" s="386" t="s">
        <v>167</v>
      </c>
      <c r="C75" s="383">
        <v>1009.436021</v>
      </c>
    </row>
    <row r="76" ht="20.1" customHeight="1" spans="1:3">
      <c r="A76" s="327">
        <v>2013201</v>
      </c>
      <c r="B76" s="386" t="s">
        <v>123</v>
      </c>
      <c r="C76" s="383">
        <v>669.202821</v>
      </c>
    </row>
    <row r="77" ht="20.1" customHeight="1" spans="1:3">
      <c r="A77" s="327">
        <v>2013202</v>
      </c>
      <c r="B77" s="386" t="s">
        <v>163</v>
      </c>
      <c r="C77" s="383">
        <v>15.39</v>
      </c>
    </row>
    <row r="78" ht="20.1" customHeight="1" spans="1:3">
      <c r="A78" s="327">
        <v>2013250</v>
      </c>
      <c r="B78" s="385" t="s">
        <v>127</v>
      </c>
      <c r="C78" s="383">
        <v>64.7112</v>
      </c>
    </row>
    <row r="79" ht="20.1" customHeight="1" spans="1:3">
      <c r="A79" s="327">
        <v>2013299</v>
      </c>
      <c r="B79" s="386" t="s">
        <v>168</v>
      </c>
      <c r="C79" s="383">
        <v>260.132</v>
      </c>
    </row>
    <row r="80" ht="20.1" customHeight="1" spans="1:3">
      <c r="A80" s="326">
        <v>20133</v>
      </c>
      <c r="B80" s="386" t="s">
        <v>169</v>
      </c>
      <c r="C80" s="383">
        <v>1254.089225</v>
      </c>
    </row>
    <row r="81" ht="20.1" customHeight="1" spans="1:3">
      <c r="A81" s="327">
        <v>2013301</v>
      </c>
      <c r="B81" s="386" t="s">
        <v>123</v>
      </c>
      <c r="C81" s="383">
        <v>313.637071</v>
      </c>
    </row>
    <row r="82" ht="20.1" customHeight="1" spans="1:3">
      <c r="A82" s="327">
        <v>2013350</v>
      </c>
      <c r="B82" s="385" t="s">
        <v>127</v>
      </c>
      <c r="C82" s="383">
        <v>160.4137</v>
      </c>
    </row>
    <row r="83" ht="20.1" customHeight="1" spans="1:3">
      <c r="A83" s="327">
        <v>2013399</v>
      </c>
      <c r="B83" s="386" t="s">
        <v>170</v>
      </c>
      <c r="C83" s="383">
        <v>780.038454</v>
      </c>
    </row>
    <row r="84" ht="20.1" customHeight="1" spans="1:3">
      <c r="A84" s="326">
        <v>20134</v>
      </c>
      <c r="B84" s="386" t="s">
        <v>171</v>
      </c>
      <c r="C84" s="383">
        <v>400.643085</v>
      </c>
    </row>
    <row r="85" ht="20.1" customHeight="1" spans="1:3">
      <c r="A85" s="327">
        <v>2013401</v>
      </c>
      <c r="B85" s="386" t="s">
        <v>123</v>
      </c>
      <c r="C85" s="383">
        <v>234.715785</v>
      </c>
    </row>
    <row r="86" ht="20.1" customHeight="1" spans="1:3">
      <c r="A86" s="327">
        <v>2013499</v>
      </c>
      <c r="B86" s="386" t="s">
        <v>172</v>
      </c>
      <c r="C86" s="383">
        <v>165.9273</v>
      </c>
    </row>
    <row r="87" ht="20.1" customHeight="1" spans="1:3">
      <c r="A87" s="326">
        <v>20136</v>
      </c>
      <c r="B87" s="385" t="s">
        <v>173</v>
      </c>
      <c r="C87" s="383">
        <v>873.578843</v>
      </c>
    </row>
    <row r="88" ht="20.1" customHeight="1" spans="1:3">
      <c r="A88" s="327">
        <v>2013601</v>
      </c>
      <c r="B88" s="386" t="s">
        <v>123</v>
      </c>
      <c r="C88" s="383">
        <v>179.691643</v>
      </c>
    </row>
    <row r="89" ht="20.1" customHeight="1" spans="1:3">
      <c r="A89" s="327">
        <v>2013699</v>
      </c>
      <c r="B89" s="386" t="s">
        <v>174</v>
      </c>
      <c r="C89" s="383">
        <v>693.8872</v>
      </c>
    </row>
    <row r="90" ht="20.1" customHeight="1" spans="1:3">
      <c r="A90" s="326">
        <v>20137</v>
      </c>
      <c r="B90" s="386" t="s">
        <v>175</v>
      </c>
      <c r="C90" s="383">
        <v>21</v>
      </c>
    </row>
    <row r="91" ht="20.1" customHeight="1" spans="1:3">
      <c r="A91" s="327">
        <v>2013799</v>
      </c>
      <c r="B91" s="385" t="s">
        <v>176</v>
      </c>
      <c r="C91" s="383">
        <v>21</v>
      </c>
    </row>
    <row r="92" ht="20.1" customHeight="1" spans="1:3">
      <c r="A92" s="326">
        <v>20138</v>
      </c>
      <c r="B92" s="386" t="s">
        <v>177</v>
      </c>
      <c r="C92" s="383">
        <v>3577.826638</v>
      </c>
    </row>
    <row r="93" ht="20.1" customHeight="1" spans="1:3">
      <c r="A93" s="327">
        <v>2013801</v>
      </c>
      <c r="B93" s="386" t="s">
        <v>123</v>
      </c>
      <c r="C93" s="383">
        <v>2731.671838</v>
      </c>
    </row>
    <row r="94" ht="20.1" customHeight="1" spans="1:3">
      <c r="A94" s="327">
        <v>2013805</v>
      </c>
      <c r="B94" s="385" t="s">
        <v>178</v>
      </c>
      <c r="C94" s="383">
        <v>32</v>
      </c>
    </row>
    <row r="95" ht="20.1" customHeight="1" spans="1:3">
      <c r="A95" s="327">
        <v>2013812</v>
      </c>
      <c r="B95" s="386" t="s">
        <v>179</v>
      </c>
      <c r="C95" s="383">
        <v>6</v>
      </c>
    </row>
    <row r="96" ht="20.1" customHeight="1" spans="1:3">
      <c r="A96" s="327">
        <v>2013813</v>
      </c>
      <c r="B96" s="386" t="s">
        <v>180</v>
      </c>
      <c r="C96" s="383">
        <v>5</v>
      </c>
    </row>
    <row r="97" ht="20.1" customHeight="1" spans="1:3">
      <c r="A97" s="327">
        <v>2013814</v>
      </c>
      <c r="B97" s="385" t="s">
        <v>181</v>
      </c>
      <c r="C97" s="383">
        <v>5</v>
      </c>
    </row>
    <row r="98" ht="20.1" customHeight="1" spans="1:3">
      <c r="A98" s="327">
        <v>2013816</v>
      </c>
      <c r="B98" s="386" t="s">
        <v>182</v>
      </c>
      <c r="C98" s="383">
        <v>29.6</v>
      </c>
    </row>
    <row r="99" ht="20.1" customHeight="1" spans="1:3">
      <c r="A99" s="327">
        <v>2013850</v>
      </c>
      <c r="B99" s="385" t="s">
        <v>127</v>
      </c>
      <c r="C99" s="383">
        <v>10.8348</v>
      </c>
    </row>
    <row r="100" ht="20.1" customHeight="1" spans="1:3">
      <c r="A100" s="327">
        <v>2013899</v>
      </c>
      <c r="B100" s="386" t="s">
        <v>183</v>
      </c>
      <c r="C100" s="383">
        <v>757.72</v>
      </c>
    </row>
    <row r="101" ht="20.1" customHeight="1" spans="1:3">
      <c r="A101" s="326">
        <v>20199</v>
      </c>
      <c r="B101" s="386" t="s">
        <v>184</v>
      </c>
      <c r="C101" s="383">
        <v>968.652303</v>
      </c>
    </row>
    <row r="102" ht="20.1" customHeight="1" spans="1:3">
      <c r="A102" s="327">
        <v>2019999</v>
      </c>
      <c r="B102" s="386" t="s">
        <v>185</v>
      </c>
      <c r="C102" s="383">
        <v>968.652303</v>
      </c>
    </row>
    <row r="103" ht="20.1" customHeight="1" spans="1:3">
      <c r="A103" s="328">
        <v>203</v>
      </c>
      <c r="B103" s="386" t="s">
        <v>186</v>
      </c>
      <c r="C103" s="383">
        <v>217.091187</v>
      </c>
    </row>
    <row r="104" ht="20.1" customHeight="1" spans="1:3">
      <c r="A104" s="326">
        <v>20306</v>
      </c>
      <c r="B104" s="386" t="s">
        <v>187</v>
      </c>
      <c r="C104" s="383">
        <v>27.7</v>
      </c>
    </row>
    <row r="105" ht="20.1" customHeight="1" spans="1:3">
      <c r="A105" s="327">
        <v>2030601</v>
      </c>
      <c r="B105" s="386" t="s">
        <v>188</v>
      </c>
      <c r="C105" s="383">
        <v>27.7</v>
      </c>
    </row>
    <row r="106" ht="20.1" customHeight="1" spans="1:3">
      <c r="A106" s="326">
        <v>20399</v>
      </c>
      <c r="B106" s="386" t="s">
        <v>189</v>
      </c>
      <c r="C106" s="383">
        <v>189.391187</v>
      </c>
    </row>
    <row r="107" ht="20.1" customHeight="1" spans="1:3">
      <c r="A107" s="327">
        <v>2039999</v>
      </c>
      <c r="B107" s="386" t="s">
        <v>190</v>
      </c>
      <c r="C107" s="383">
        <v>189.391187</v>
      </c>
    </row>
    <row r="108" ht="20.1" customHeight="1" spans="1:3">
      <c r="A108" s="328">
        <v>204</v>
      </c>
      <c r="B108" s="385" t="s">
        <v>191</v>
      </c>
      <c r="C108" s="383">
        <v>21871.061111</v>
      </c>
    </row>
    <row r="109" ht="20.1" customHeight="1" spans="1:3">
      <c r="A109" s="326">
        <v>20401</v>
      </c>
      <c r="B109" s="386" t="s">
        <v>192</v>
      </c>
      <c r="C109" s="383">
        <v>95.92</v>
      </c>
    </row>
    <row r="110" ht="20.1" customHeight="1" spans="1:3">
      <c r="A110" s="327">
        <v>2040199</v>
      </c>
      <c r="B110" s="384" t="s">
        <v>193</v>
      </c>
      <c r="C110" s="383">
        <v>95.92</v>
      </c>
    </row>
    <row r="111" ht="20.1" customHeight="1" spans="1:3">
      <c r="A111" s="326">
        <v>20402</v>
      </c>
      <c r="B111" s="385" t="s">
        <v>194</v>
      </c>
      <c r="C111" s="383">
        <v>18604.359196</v>
      </c>
    </row>
    <row r="112" ht="20.1" customHeight="1" spans="1:3">
      <c r="A112" s="327">
        <v>2040201</v>
      </c>
      <c r="B112" s="386" t="s">
        <v>123</v>
      </c>
      <c r="C112" s="383">
        <v>11553.537609</v>
      </c>
    </row>
    <row r="113" ht="20.1" customHeight="1" spans="1:3">
      <c r="A113" s="327">
        <v>2040219</v>
      </c>
      <c r="B113" s="385" t="s">
        <v>195</v>
      </c>
      <c r="C113" s="383">
        <v>100</v>
      </c>
    </row>
    <row r="114" ht="20.1" customHeight="1" spans="1:3">
      <c r="A114" s="327">
        <v>2040220</v>
      </c>
      <c r="B114" s="386" t="s">
        <v>196</v>
      </c>
      <c r="C114" s="383">
        <v>5319.507336</v>
      </c>
    </row>
    <row r="115" ht="20.1" customHeight="1" spans="1:3">
      <c r="A115" s="327">
        <v>2040299</v>
      </c>
      <c r="B115" s="384" t="s">
        <v>197</v>
      </c>
      <c r="C115" s="383">
        <v>1631.314251</v>
      </c>
    </row>
    <row r="116" ht="20.1" customHeight="1" spans="1:3">
      <c r="A116" s="326">
        <v>20403</v>
      </c>
      <c r="B116" s="385" t="s">
        <v>198</v>
      </c>
      <c r="C116" s="383">
        <v>22.275</v>
      </c>
    </row>
    <row r="117" ht="20.1" customHeight="1" spans="1:3">
      <c r="A117" s="327">
        <v>2040399</v>
      </c>
      <c r="B117" s="386" t="s">
        <v>199</v>
      </c>
      <c r="C117" s="383">
        <v>22.275</v>
      </c>
    </row>
    <row r="118" ht="20.1" customHeight="1" spans="1:3">
      <c r="A118" s="326">
        <v>20406</v>
      </c>
      <c r="B118" s="385" t="s">
        <v>200</v>
      </c>
      <c r="C118" s="383">
        <v>2650.064189</v>
      </c>
    </row>
    <row r="119" ht="20.1" customHeight="1" spans="1:3">
      <c r="A119" s="327">
        <v>2040601</v>
      </c>
      <c r="B119" s="386" t="s">
        <v>123</v>
      </c>
      <c r="C119" s="383">
        <v>1445.169158</v>
      </c>
    </row>
    <row r="120" ht="20.1" customHeight="1" spans="1:3">
      <c r="A120" s="327">
        <v>2040604</v>
      </c>
      <c r="B120" s="386" t="s">
        <v>201</v>
      </c>
      <c r="C120" s="383">
        <v>587.265031</v>
      </c>
    </row>
    <row r="121" ht="20.1" customHeight="1" spans="1:3">
      <c r="A121" s="327">
        <v>2040607</v>
      </c>
      <c r="B121" s="386" t="s">
        <v>202</v>
      </c>
      <c r="C121" s="383">
        <v>122.8</v>
      </c>
    </row>
    <row r="122" ht="20.1" customHeight="1" spans="1:3">
      <c r="A122" s="327">
        <v>2040610</v>
      </c>
      <c r="B122" s="386" t="s">
        <v>203</v>
      </c>
      <c r="C122" s="383">
        <v>120</v>
      </c>
    </row>
    <row r="123" ht="20.1" customHeight="1" spans="1:3">
      <c r="A123" s="327">
        <v>2040699</v>
      </c>
      <c r="B123" s="385" t="s">
        <v>204</v>
      </c>
      <c r="C123" s="383">
        <v>374.83</v>
      </c>
    </row>
    <row r="124" ht="20.1" customHeight="1" spans="1:3">
      <c r="A124" s="326">
        <v>20499</v>
      </c>
      <c r="B124" s="386" t="s">
        <v>205</v>
      </c>
      <c r="C124" s="383">
        <v>498.442726</v>
      </c>
    </row>
    <row r="125" ht="20.1" customHeight="1" spans="1:3">
      <c r="A125" s="327">
        <v>2049999</v>
      </c>
      <c r="B125" s="386" t="s">
        <v>206</v>
      </c>
      <c r="C125" s="383">
        <v>498.442726</v>
      </c>
    </row>
    <row r="126" ht="20.1" customHeight="1" spans="1:3">
      <c r="A126" s="328">
        <v>205</v>
      </c>
      <c r="B126" s="385" t="s">
        <v>207</v>
      </c>
      <c r="C126" s="383">
        <v>135079.195345</v>
      </c>
    </row>
    <row r="127" ht="20.1" customHeight="1" spans="1:3">
      <c r="A127" s="326">
        <v>20501</v>
      </c>
      <c r="B127" s="386" t="s">
        <v>208</v>
      </c>
      <c r="C127" s="383">
        <v>972.22605</v>
      </c>
    </row>
    <row r="128" ht="20.1" customHeight="1" spans="1:3">
      <c r="A128" s="327">
        <v>2050101</v>
      </c>
      <c r="B128" s="386" t="s">
        <v>123</v>
      </c>
      <c r="C128" s="383">
        <v>430.82349</v>
      </c>
    </row>
    <row r="129" ht="20.1" customHeight="1" spans="1:3">
      <c r="A129" s="327">
        <v>2050199</v>
      </c>
      <c r="B129" s="386" t="s">
        <v>209</v>
      </c>
      <c r="C129" s="383">
        <v>541.40256</v>
      </c>
    </row>
    <row r="130" ht="20.1" customHeight="1" spans="1:3">
      <c r="A130" s="326">
        <v>20502</v>
      </c>
      <c r="B130" s="386" t="s">
        <v>210</v>
      </c>
      <c r="C130" s="383">
        <v>125642.759954</v>
      </c>
    </row>
    <row r="131" ht="20.1" customHeight="1" spans="1:3">
      <c r="A131" s="327">
        <v>2050201</v>
      </c>
      <c r="B131" s="386" t="s">
        <v>211</v>
      </c>
      <c r="C131" s="383">
        <v>5983.920525</v>
      </c>
    </row>
    <row r="132" ht="20.1" customHeight="1" spans="1:3">
      <c r="A132" s="327">
        <v>2050202</v>
      </c>
      <c r="B132" s="385" t="s">
        <v>212</v>
      </c>
      <c r="C132" s="383">
        <v>57556.9410880001</v>
      </c>
    </row>
    <row r="133" ht="20.1" customHeight="1" spans="1:3">
      <c r="A133" s="327">
        <v>2050203</v>
      </c>
      <c r="B133" s="386" t="s">
        <v>213</v>
      </c>
      <c r="C133" s="383">
        <v>38756.223938</v>
      </c>
    </row>
    <row r="134" ht="20.1" customHeight="1" spans="1:3">
      <c r="A134" s="327">
        <v>2050204</v>
      </c>
      <c r="B134" s="384" t="s">
        <v>214</v>
      </c>
      <c r="C134" s="383">
        <v>18269.675603</v>
      </c>
    </row>
    <row r="135" ht="20.1" customHeight="1" spans="1:3">
      <c r="A135" s="327">
        <v>2050205</v>
      </c>
      <c r="B135" s="385" t="s">
        <v>215</v>
      </c>
      <c r="C135" s="383">
        <v>54.8</v>
      </c>
    </row>
    <row r="136" ht="20.1" customHeight="1" spans="1:3">
      <c r="A136" s="327">
        <v>2050299</v>
      </c>
      <c r="B136" s="386" t="s">
        <v>216</v>
      </c>
      <c r="C136" s="383">
        <v>5021.1988</v>
      </c>
    </row>
    <row r="137" ht="20.1" customHeight="1" spans="1:3">
      <c r="A137" s="326">
        <v>20503</v>
      </c>
      <c r="B137" s="386" t="s">
        <v>217</v>
      </c>
      <c r="C137" s="383">
        <v>5068.552596</v>
      </c>
    </row>
    <row r="138" ht="20.1" customHeight="1" spans="1:3">
      <c r="A138" s="327">
        <v>2050302</v>
      </c>
      <c r="B138" s="385" t="s">
        <v>218</v>
      </c>
      <c r="C138" s="383">
        <v>4899.354996</v>
      </c>
    </row>
    <row r="139" ht="20.1" customHeight="1" spans="1:3">
      <c r="A139" s="327">
        <v>2050303</v>
      </c>
      <c r="B139" s="386" t="s">
        <v>219</v>
      </c>
      <c r="C139" s="383">
        <v>88.9976</v>
      </c>
    </row>
    <row r="140" ht="20.1" customHeight="1" spans="1:3">
      <c r="A140" s="327">
        <v>2050399</v>
      </c>
      <c r="B140" s="386" t="s">
        <v>220</v>
      </c>
      <c r="C140" s="383">
        <v>80.2</v>
      </c>
    </row>
    <row r="141" ht="20.1" customHeight="1" spans="1:3">
      <c r="A141" s="326">
        <v>20507</v>
      </c>
      <c r="B141" s="386" t="s">
        <v>221</v>
      </c>
      <c r="C141" s="383">
        <v>418.468883</v>
      </c>
    </row>
    <row r="142" ht="20.1" customHeight="1" spans="1:3">
      <c r="A142" s="327">
        <v>2050701</v>
      </c>
      <c r="B142" s="386" t="s">
        <v>222</v>
      </c>
      <c r="C142" s="383">
        <v>417.755883</v>
      </c>
    </row>
    <row r="143" ht="20.1" customHeight="1" spans="1:3">
      <c r="A143" s="327">
        <v>2050799</v>
      </c>
      <c r="B143" s="386" t="s">
        <v>223</v>
      </c>
      <c r="C143" s="383">
        <v>0.713</v>
      </c>
    </row>
    <row r="144" ht="20.1" customHeight="1" spans="1:3">
      <c r="A144" s="326">
        <v>20508</v>
      </c>
      <c r="B144" s="386" t="s">
        <v>224</v>
      </c>
      <c r="C144" s="383">
        <v>2228.663212</v>
      </c>
    </row>
    <row r="145" ht="20.1" customHeight="1" spans="1:3">
      <c r="A145" s="327">
        <v>2050801</v>
      </c>
      <c r="B145" s="385" t="s">
        <v>225</v>
      </c>
      <c r="C145" s="383">
        <v>1531.918659</v>
      </c>
    </row>
    <row r="146" ht="20.1" customHeight="1" spans="1:3">
      <c r="A146" s="327">
        <v>2050802</v>
      </c>
      <c r="B146" s="386" t="s">
        <v>226</v>
      </c>
      <c r="C146" s="383">
        <v>696.744553</v>
      </c>
    </row>
    <row r="147" ht="20.1" customHeight="1" spans="1:3">
      <c r="A147" s="326">
        <v>20599</v>
      </c>
      <c r="B147" s="386" t="s">
        <v>227</v>
      </c>
      <c r="C147" s="383">
        <v>748.52465</v>
      </c>
    </row>
    <row r="148" ht="20.1" customHeight="1" spans="1:3">
      <c r="A148" s="327">
        <v>2059999</v>
      </c>
      <c r="B148" s="386" t="s">
        <v>228</v>
      </c>
      <c r="C148" s="383">
        <v>748.52465</v>
      </c>
    </row>
    <row r="149" ht="20.1" customHeight="1" spans="1:3">
      <c r="A149" s="328">
        <v>206</v>
      </c>
      <c r="B149" s="385" t="s">
        <v>229</v>
      </c>
      <c r="C149" s="383">
        <v>528.330225</v>
      </c>
    </row>
    <row r="150" ht="20.1" customHeight="1" spans="1:3">
      <c r="A150" s="326">
        <v>20601</v>
      </c>
      <c r="B150" s="386" t="s">
        <v>230</v>
      </c>
      <c r="C150" s="383">
        <v>101.37848</v>
      </c>
    </row>
    <row r="151" ht="20.1" customHeight="1" spans="1:3">
      <c r="A151" s="327">
        <v>2060101</v>
      </c>
      <c r="B151" s="386" t="s">
        <v>123</v>
      </c>
      <c r="C151" s="383">
        <v>101.37848</v>
      </c>
    </row>
    <row r="152" ht="20.1" customHeight="1" spans="1:3">
      <c r="A152" s="326">
        <v>20604</v>
      </c>
      <c r="B152" s="385" t="s">
        <v>231</v>
      </c>
      <c r="C152" s="383">
        <v>61</v>
      </c>
    </row>
    <row r="153" ht="20.1" customHeight="1" spans="1:3">
      <c r="A153" s="327">
        <v>2060499</v>
      </c>
      <c r="B153" s="386" t="s">
        <v>232</v>
      </c>
      <c r="C153" s="383">
        <v>61</v>
      </c>
    </row>
    <row r="154" ht="20.1" customHeight="1" spans="1:3">
      <c r="A154" s="326">
        <v>20607</v>
      </c>
      <c r="B154" s="386" t="s">
        <v>233</v>
      </c>
      <c r="C154" s="383">
        <v>185.917157</v>
      </c>
    </row>
    <row r="155" ht="20.1" customHeight="1" spans="1:3">
      <c r="A155" s="327">
        <v>2060701</v>
      </c>
      <c r="B155" s="385" t="s">
        <v>234</v>
      </c>
      <c r="C155" s="383">
        <v>102.130357</v>
      </c>
    </row>
    <row r="156" ht="20.1" customHeight="1" spans="1:3">
      <c r="A156" s="327">
        <v>2060702</v>
      </c>
      <c r="B156" s="386" t="s">
        <v>235</v>
      </c>
      <c r="C156" s="383">
        <v>26</v>
      </c>
    </row>
    <row r="157" ht="20.1" customHeight="1" spans="1:3">
      <c r="A157" s="327">
        <v>2060703</v>
      </c>
      <c r="B157" s="384" t="s">
        <v>236</v>
      </c>
      <c r="C157" s="383">
        <v>28.7868</v>
      </c>
    </row>
    <row r="158" ht="20.1" customHeight="1" spans="1:3">
      <c r="A158" s="327">
        <v>2060799</v>
      </c>
      <c r="B158" s="385" t="s">
        <v>237</v>
      </c>
      <c r="C158" s="383">
        <v>29</v>
      </c>
    </row>
    <row r="159" ht="20.1" customHeight="1" spans="1:3">
      <c r="A159" s="326">
        <v>20699</v>
      </c>
      <c r="B159" s="386" t="s">
        <v>238</v>
      </c>
      <c r="C159" s="383">
        <v>180.034588</v>
      </c>
    </row>
    <row r="160" ht="20.1" customHeight="1" spans="1:3">
      <c r="A160" s="327">
        <v>2069999</v>
      </c>
      <c r="B160" s="385" t="s">
        <v>239</v>
      </c>
      <c r="C160" s="383">
        <v>180.034588</v>
      </c>
    </row>
    <row r="161" ht="20.1" customHeight="1" spans="1:3">
      <c r="A161" s="328">
        <v>207</v>
      </c>
      <c r="B161" s="386" t="s">
        <v>240</v>
      </c>
      <c r="C161" s="383">
        <v>8233.815666</v>
      </c>
    </row>
    <row r="162" ht="20.1" customHeight="1" spans="1:3">
      <c r="A162" s="326">
        <v>20701</v>
      </c>
      <c r="B162" s="385" t="s">
        <v>241</v>
      </c>
      <c r="C162" s="383">
        <v>3780.125518</v>
      </c>
    </row>
    <row r="163" ht="20.1" customHeight="1" spans="1:3">
      <c r="A163" s="327">
        <v>2070101</v>
      </c>
      <c r="B163" s="386" t="s">
        <v>123</v>
      </c>
      <c r="C163" s="383">
        <v>649.603389</v>
      </c>
    </row>
    <row r="164" ht="20.1" customHeight="1" spans="1:3">
      <c r="A164" s="327">
        <v>2070104</v>
      </c>
      <c r="B164" s="386" t="s">
        <v>242</v>
      </c>
      <c r="C164" s="383">
        <v>145.821732</v>
      </c>
    </row>
    <row r="165" ht="20.1" customHeight="1" spans="1:3">
      <c r="A165" s="327">
        <v>2070108</v>
      </c>
      <c r="B165" s="386" t="s">
        <v>243</v>
      </c>
      <c r="C165" s="383">
        <v>35</v>
      </c>
    </row>
    <row r="166" ht="20.1" customHeight="1" spans="1:3">
      <c r="A166" s="327">
        <v>2070109</v>
      </c>
      <c r="B166" s="386" t="s">
        <v>244</v>
      </c>
      <c r="C166" s="383">
        <v>485.363571</v>
      </c>
    </row>
    <row r="167" ht="20.1" customHeight="1" spans="1:3">
      <c r="A167" s="327">
        <v>2070111</v>
      </c>
      <c r="B167" s="385" t="s">
        <v>245</v>
      </c>
      <c r="C167" s="383">
        <v>114.445231</v>
      </c>
    </row>
    <row r="168" ht="20.1" customHeight="1" spans="1:3">
      <c r="A168" s="327">
        <v>2070112</v>
      </c>
      <c r="B168" s="386" t="s">
        <v>246</v>
      </c>
      <c r="C168" s="383">
        <v>117.579588</v>
      </c>
    </row>
    <row r="169" ht="20.1" customHeight="1" spans="1:3">
      <c r="A169" s="327">
        <v>2070113</v>
      </c>
      <c r="B169" s="384" t="s">
        <v>247</v>
      </c>
      <c r="C169" s="383">
        <v>122</v>
      </c>
    </row>
    <row r="170" ht="20.1" customHeight="1" spans="1:3">
      <c r="A170" s="327">
        <v>2070114</v>
      </c>
      <c r="B170" s="385" t="s">
        <v>248</v>
      </c>
      <c r="C170" s="383">
        <v>556.7816</v>
      </c>
    </row>
    <row r="171" ht="20.1" customHeight="1" spans="1:3">
      <c r="A171" s="327">
        <v>2070199</v>
      </c>
      <c r="B171" s="386" t="s">
        <v>249</v>
      </c>
      <c r="C171" s="383">
        <v>1553.530407</v>
      </c>
    </row>
    <row r="172" ht="20.1" customHeight="1" spans="1:3">
      <c r="A172" s="326">
        <v>20702</v>
      </c>
      <c r="B172" s="386" t="s">
        <v>250</v>
      </c>
      <c r="C172" s="383">
        <v>255.147239</v>
      </c>
    </row>
    <row r="173" ht="20.1" customHeight="1" spans="1:3">
      <c r="A173" s="327">
        <v>2070204</v>
      </c>
      <c r="B173" s="386" t="s">
        <v>251</v>
      </c>
      <c r="C173" s="383">
        <v>186.147239</v>
      </c>
    </row>
    <row r="174" ht="20.1" customHeight="1" spans="1:3">
      <c r="A174" s="327">
        <v>2070205</v>
      </c>
      <c r="B174" s="386" t="s">
        <v>252</v>
      </c>
      <c r="C174" s="383">
        <v>69</v>
      </c>
    </row>
    <row r="175" ht="20.1" customHeight="1" spans="1:3">
      <c r="A175" s="326">
        <v>20703</v>
      </c>
      <c r="B175" s="386" t="s">
        <v>253</v>
      </c>
      <c r="C175" s="383">
        <v>1354.282827</v>
      </c>
    </row>
    <row r="176" ht="20.1" customHeight="1" spans="1:3">
      <c r="A176" s="327">
        <v>2070306</v>
      </c>
      <c r="B176" s="386" t="s">
        <v>254</v>
      </c>
      <c r="C176" s="383">
        <v>15</v>
      </c>
    </row>
    <row r="177" ht="20.1" customHeight="1" spans="1:3">
      <c r="A177" s="327">
        <v>2070307</v>
      </c>
      <c r="B177" s="386" t="s">
        <v>255</v>
      </c>
      <c r="C177" s="383">
        <v>1202.8</v>
      </c>
    </row>
    <row r="178" ht="20.1" customHeight="1" spans="1:3">
      <c r="A178" s="327">
        <v>2070308</v>
      </c>
      <c r="B178" s="386" t="s">
        <v>256</v>
      </c>
      <c r="C178" s="383">
        <v>117.303027</v>
      </c>
    </row>
    <row r="179" ht="20.1" customHeight="1" spans="1:3">
      <c r="A179" s="327">
        <v>2070399</v>
      </c>
      <c r="B179" s="386" t="s">
        <v>257</v>
      </c>
      <c r="C179" s="383">
        <v>19.1798</v>
      </c>
    </row>
    <row r="180" ht="20.1" customHeight="1" spans="1:3">
      <c r="A180" s="326">
        <v>20706</v>
      </c>
      <c r="B180" s="385" t="s">
        <v>258</v>
      </c>
      <c r="C180" s="383">
        <v>2231.622536</v>
      </c>
    </row>
    <row r="181" ht="20.1" customHeight="1" spans="1:3">
      <c r="A181" s="327">
        <v>2070604</v>
      </c>
      <c r="B181" s="386" t="s">
        <v>259</v>
      </c>
      <c r="C181" s="383">
        <v>2231.622536</v>
      </c>
    </row>
    <row r="182" ht="20.1" customHeight="1" spans="1:3">
      <c r="A182" s="326">
        <v>20708</v>
      </c>
      <c r="B182" s="386" t="s">
        <v>260</v>
      </c>
      <c r="C182" s="383">
        <v>230.788342</v>
      </c>
    </row>
    <row r="183" ht="20.1" customHeight="1" spans="1:3">
      <c r="A183" s="327">
        <v>2070808</v>
      </c>
      <c r="B183" s="385" t="s">
        <v>261</v>
      </c>
      <c r="C183" s="383">
        <v>65.832716</v>
      </c>
    </row>
    <row r="184" ht="20.1" customHeight="1" spans="1:3">
      <c r="A184" s="327">
        <v>2070899</v>
      </c>
      <c r="B184" s="386" t="s">
        <v>262</v>
      </c>
      <c r="C184" s="383">
        <v>164.955626</v>
      </c>
    </row>
    <row r="185" ht="20.1" customHeight="1" spans="1:3">
      <c r="A185" s="326">
        <v>20799</v>
      </c>
      <c r="B185" s="386" t="s">
        <v>263</v>
      </c>
      <c r="C185" s="383">
        <v>381.849204</v>
      </c>
    </row>
    <row r="186" ht="20.1" customHeight="1" spans="1:3">
      <c r="A186" s="327">
        <v>2079902</v>
      </c>
      <c r="B186" s="386" t="s">
        <v>264</v>
      </c>
      <c r="C186" s="383">
        <v>116.4</v>
      </c>
    </row>
    <row r="187" ht="20.1" customHeight="1" spans="1:3">
      <c r="A187" s="327">
        <v>2079999</v>
      </c>
      <c r="B187" s="386" t="s">
        <v>265</v>
      </c>
      <c r="C187" s="383">
        <v>265.449204</v>
      </c>
    </row>
    <row r="188" ht="20.1" customHeight="1" spans="1:3">
      <c r="A188" s="328">
        <v>208</v>
      </c>
      <c r="B188" s="385" t="s">
        <v>266</v>
      </c>
      <c r="C188" s="383">
        <v>83037.53911</v>
      </c>
    </row>
    <row r="189" ht="20.1" customHeight="1" spans="1:3">
      <c r="A189" s="326">
        <v>20801</v>
      </c>
      <c r="B189" s="386" t="s">
        <v>267</v>
      </c>
      <c r="C189" s="383">
        <v>3878.130091</v>
      </c>
    </row>
    <row r="190" ht="20.1" customHeight="1" spans="1:3">
      <c r="A190" s="327">
        <v>2080101</v>
      </c>
      <c r="B190" s="385" t="s">
        <v>123</v>
      </c>
      <c r="C190" s="383">
        <v>1380.790105</v>
      </c>
    </row>
    <row r="191" ht="20.1" customHeight="1" spans="1:3">
      <c r="A191" s="327">
        <v>2080105</v>
      </c>
      <c r="B191" s="386" t="s">
        <v>268</v>
      </c>
      <c r="C191" s="383">
        <v>69.947604</v>
      </c>
    </row>
    <row r="192" ht="20.1" customHeight="1" spans="1:3">
      <c r="A192" s="327">
        <v>2080108</v>
      </c>
      <c r="B192" s="386" t="s">
        <v>195</v>
      </c>
      <c r="C192" s="383">
        <v>42.7646</v>
      </c>
    </row>
    <row r="193" ht="20.1" customHeight="1" spans="1:3">
      <c r="A193" s="327">
        <v>2080109</v>
      </c>
      <c r="B193" s="385" t="s">
        <v>269</v>
      </c>
      <c r="C193" s="383">
        <v>1310.904</v>
      </c>
    </row>
    <row r="194" ht="20.1" customHeight="1" spans="1:3">
      <c r="A194" s="327">
        <v>2080112</v>
      </c>
      <c r="B194" s="386" t="s">
        <v>270</v>
      </c>
      <c r="C194" s="383">
        <v>30</v>
      </c>
    </row>
    <row r="195" ht="20.1" customHeight="1" spans="1:3">
      <c r="A195" s="327">
        <v>2080150</v>
      </c>
      <c r="B195" s="386" t="s">
        <v>127</v>
      </c>
      <c r="C195" s="383">
        <v>38.811573</v>
      </c>
    </row>
    <row r="196" ht="20.1" customHeight="1" spans="1:3">
      <c r="A196" s="327">
        <v>2080199</v>
      </c>
      <c r="B196" s="384" t="s">
        <v>271</v>
      </c>
      <c r="C196" s="383">
        <v>1004.912209</v>
      </c>
    </row>
    <row r="197" ht="20.1" customHeight="1" spans="1:3">
      <c r="A197" s="326">
        <v>20802</v>
      </c>
      <c r="B197" s="385" t="s">
        <v>272</v>
      </c>
      <c r="C197" s="383">
        <v>1309.771338</v>
      </c>
    </row>
    <row r="198" ht="20.1" customHeight="1" spans="1:3">
      <c r="A198" s="327">
        <v>2080201</v>
      </c>
      <c r="B198" s="386" t="s">
        <v>123</v>
      </c>
      <c r="C198" s="383">
        <v>429.347668</v>
      </c>
    </row>
    <row r="199" ht="20.1" customHeight="1" spans="1:3">
      <c r="A199" s="327">
        <v>2080206</v>
      </c>
      <c r="B199" s="386" t="s">
        <v>273</v>
      </c>
      <c r="C199" s="383">
        <v>12</v>
      </c>
    </row>
    <row r="200" ht="20.1" customHeight="1" spans="1:3">
      <c r="A200" s="327">
        <v>2080207</v>
      </c>
      <c r="B200" s="386" t="s">
        <v>274</v>
      </c>
      <c r="C200" s="383">
        <v>30</v>
      </c>
    </row>
    <row r="201" ht="20.1" customHeight="1" spans="1:3">
      <c r="A201" s="327">
        <v>2080208</v>
      </c>
      <c r="B201" s="386" t="s">
        <v>275</v>
      </c>
      <c r="C201" s="383">
        <v>70</v>
      </c>
    </row>
    <row r="202" ht="20.1" customHeight="1" spans="1:3">
      <c r="A202" s="327">
        <v>2080299</v>
      </c>
      <c r="B202" s="386" t="s">
        <v>276</v>
      </c>
      <c r="C202" s="383">
        <v>768.42367</v>
      </c>
    </row>
    <row r="203" ht="20.1" customHeight="1" spans="1:3">
      <c r="A203" s="326">
        <v>20805</v>
      </c>
      <c r="B203" s="386" t="s">
        <v>277</v>
      </c>
      <c r="C203" s="383">
        <v>38299.650845</v>
      </c>
    </row>
    <row r="204" ht="20.1" customHeight="1" spans="1:3">
      <c r="A204" s="327">
        <v>2080501</v>
      </c>
      <c r="B204" s="386" t="s">
        <v>278</v>
      </c>
      <c r="C204" s="383">
        <v>2992.48789</v>
      </c>
    </row>
    <row r="205" ht="20.1" customHeight="1" spans="1:3">
      <c r="A205" s="327">
        <v>2080502</v>
      </c>
      <c r="B205" s="385" t="s">
        <v>279</v>
      </c>
      <c r="C205" s="383">
        <v>10500.823094</v>
      </c>
    </row>
    <row r="206" ht="20.1" customHeight="1" spans="1:3">
      <c r="A206" s="327">
        <v>2080505</v>
      </c>
      <c r="B206" s="386" t="s">
        <v>280</v>
      </c>
      <c r="C206" s="383">
        <v>13226.541538</v>
      </c>
    </row>
    <row r="207" ht="20.1" customHeight="1" spans="1:3">
      <c r="A207" s="327">
        <v>2080506</v>
      </c>
      <c r="B207" s="386" t="s">
        <v>281</v>
      </c>
      <c r="C207" s="383">
        <v>10244.656703</v>
      </c>
    </row>
    <row r="208" ht="20.1" customHeight="1" spans="1:3">
      <c r="A208" s="327">
        <v>2080599</v>
      </c>
      <c r="B208" s="386" t="s">
        <v>282</v>
      </c>
      <c r="C208" s="383">
        <v>1335.14162</v>
      </c>
    </row>
    <row r="209" ht="20.1" customHeight="1" spans="1:3">
      <c r="A209" s="326">
        <v>20807</v>
      </c>
      <c r="B209" s="386" t="s">
        <v>283</v>
      </c>
      <c r="C209" s="383">
        <v>1477.193756</v>
      </c>
    </row>
    <row r="210" ht="20.1" customHeight="1" spans="1:3">
      <c r="A210" s="327">
        <v>2080705</v>
      </c>
      <c r="B210" s="386" t="s">
        <v>284</v>
      </c>
      <c r="C210" s="383">
        <v>159.12</v>
      </c>
    </row>
    <row r="211" ht="20.1" customHeight="1" spans="1:3">
      <c r="A211" s="327">
        <v>2080799</v>
      </c>
      <c r="B211" s="385" t="s">
        <v>285</v>
      </c>
      <c r="C211" s="383">
        <v>1318.073756</v>
      </c>
    </row>
    <row r="212" ht="20.1" customHeight="1" spans="1:3">
      <c r="A212" s="326">
        <v>20808</v>
      </c>
      <c r="B212" s="386" t="s">
        <v>286</v>
      </c>
      <c r="C212" s="383">
        <v>8242.422537</v>
      </c>
    </row>
    <row r="213" ht="20.1" customHeight="1" spans="1:3">
      <c r="A213" s="327">
        <v>2080801</v>
      </c>
      <c r="B213" s="386" t="s">
        <v>287</v>
      </c>
      <c r="C213" s="383">
        <v>853.23985</v>
      </c>
    </row>
    <row r="214" ht="20.1" customHeight="1" spans="1:3">
      <c r="A214" s="327">
        <v>2080802</v>
      </c>
      <c r="B214" s="386" t="s">
        <v>288</v>
      </c>
      <c r="C214" s="383">
        <v>1402.904651</v>
      </c>
    </row>
    <row r="215" ht="20.1" customHeight="1" spans="1:3">
      <c r="A215" s="327">
        <v>2080803</v>
      </c>
      <c r="B215" s="386" t="s">
        <v>289</v>
      </c>
      <c r="C215" s="383">
        <v>527.9588</v>
      </c>
    </row>
    <row r="216" ht="20.1" customHeight="1" spans="1:3">
      <c r="A216" s="327">
        <v>2080804</v>
      </c>
      <c r="B216" s="386" t="s">
        <v>290</v>
      </c>
      <c r="C216" s="383">
        <v>415.69254</v>
      </c>
    </row>
    <row r="217" ht="20.1" customHeight="1" spans="1:3">
      <c r="A217" s="327">
        <v>2080805</v>
      </c>
      <c r="B217" s="385" t="s">
        <v>291</v>
      </c>
      <c r="C217" s="383">
        <v>641</v>
      </c>
    </row>
    <row r="218" ht="20.1" customHeight="1" spans="1:3">
      <c r="A218" s="327">
        <v>2080806</v>
      </c>
      <c r="B218" s="386" t="s">
        <v>292</v>
      </c>
      <c r="C218" s="383">
        <v>100</v>
      </c>
    </row>
    <row r="219" ht="20.1" customHeight="1" spans="1:3">
      <c r="A219" s="327">
        <v>2080899</v>
      </c>
      <c r="B219" s="386" t="s">
        <v>293</v>
      </c>
      <c r="C219" s="383">
        <v>4301.626696</v>
      </c>
    </row>
    <row r="220" ht="20.1" customHeight="1" spans="1:3">
      <c r="A220" s="326">
        <v>20809</v>
      </c>
      <c r="B220" s="385" t="s">
        <v>294</v>
      </c>
      <c r="C220" s="383">
        <v>1533.058982</v>
      </c>
    </row>
    <row r="221" ht="20.1" customHeight="1" spans="1:3">
      <c r="A221" s="327">
        <v>2080901</v>
      </c>
      <c r="B221" s="386" t="s">
        <v>295</v>
      </c>
      <c r="C221" s="383">
        <v>996.07</v>
      </c>
    </row>
    <row r="222" ht="20.1" customHeight="1" spans="1:3">
      <c r="A222" s="327">
        <v>2080902</v>
      </c>
      <c r="B222" s="386" t="s">
        <v>296</v>
      </c>
      <c r="C222" s="383">
        <v>189</v>
      </c>
    </row>
    <row r="223" ht="20.1" customHeight="1" spans="1:3">
      <c r="A223" s="327">
        <v>2080903</v>
      </c>
      <c r="B223" s="386" t="s">
        <v>297</v>
      </c>
      <c r="C223" s="383">
        <v>33.914748</v>
      </c>
    </row>
    <row r="224" ht="20.1" customHeight="1" spans="1:3">
      <c r="A224" s="327">
        <v>2080904</v>
      </c>
      <c r="B224" s="386" t="s">
        <v>298</v>
      </c>
      <c r="C224" s="383">
        <v>55.173062</v>
      </c>
    </row>
    <row r="225" ht="20.1" customHeight="1" spans="1:3">
      <c r="A225" s="327">
        <v>2080905</v>
      </c>
      <c r="B225" s="386" t="s">
        <v>299</v>
      </c>
      <c r="C225" s="383">
        <v>40.467172</v>
      </c>
    </row>
    <row r="226" ht="20.1" customHeight="1" spans="1:3">
      <c r="A226" s="327">
        <v>2080999</v>
      </c>
      <c r="B226" s="386" t="s">
        <v>300</v>
      </c>
      <c r="C226" s="383">
        <v>218.434</v>
      </c>
    </row>
    <row r="227" ht="20.1" customHeight="1" spans="1:3">
      <c r="A227" s="326">
        <v>20810</v>
      </c>
      <c r="B227" s="386" t="s">
        <v>301</v>
      </c>
      <c r="C227" s="383">
        <v>2777.580125</v>
      </c>
    </row>
    <row r="228" ht="20.1" customHeight="1" spans="1:3">
      <c r="A228" s="327">
        <v>2081001</v>
      </c>
      <c r="B228" s="385" t="s">
        <v>302</v>
      </c>
      <c r="C228" s="383">
        <v>237</v>
      </c>
    </row>
    <row r="229" ht="20.1" customHeight="1" spans="1:3">
      <c r="A229" s="327">
        <v>2081002</v>
      </c>
      <c r="B229" s="386" t="s">
        <v>303</v>
      </c>
      <c r="C229" s="383">
        <v>1251.5</v>
      </c>
    </row>
    <row r="230" ht="20.1" customHeight="1" spans="1:3">
      <c r="A230" s="327">
        <v>2081004</v>
      </c>
      <c r="B230" s="386" t="s">
        <v>304</v>
      </c>
      <c r="C230" s="383">
        <v>540.320356</v>
      </c>
    </row>
    <row r="231" ht="20.1" customHeight="1" spans="1:3">
      <c r="A231" s="327">
        <v>2081005</v>
      </c>
      <c r="B231" s="386" t="s">
        <v>305</v>
      </c>
      <c r="C231" s="383">
        <v>456.759769</v>
      </c>
    </row>
    <row r="232" ht="20.1" customHeight="1" spans="1:3">
      <c r="A232" s="327">
        <v>2081006</v>
      </c>
      <c r="B232" s="386" t="s">
        <v>306</v>
      </c>
      <c r="C232" s="383">
        <v>60</v>
      </c>
    </row>
    <row r="233" ht="20.1" customHeight="1" spans="1:3">
      <c r="A233" s="327">
        <v>2081099</v>
      </c>
      <c r="B233" s="386" t="s">
        <v>307</v>
      </c>
      <c r="C233" s="383">
        <v>232</v>
      </c>
    </row>
    <row r="234" ht="20.1" customHeight="1" spans="1:3">
      <c r="A234" s="326">
        <v>20811</v>
      </c>
      <c r="B234" s="386" t="s">
        <v>308</v>
      </c>
      <c r="C234" s="383">
        <v>3223.083653</v>
      </c>
    </row>
    <row r="235" ht="20.1" customHeight="1" spans="1:3">
      <c r="A235" s="327">
        <v>2081101</v>
      </c>
      <c r="B235" s="385" t="s">
        <v>123</v>
      </c>
      <c r="C235" s="383">
        <v>88.450164</v>
      </c>
    </row>
    <row r="236" ht="20.1" customHeight="1" spans="1:3">
      <c r="A236" s="327">
        <v>2081104</v>
      </c>
      <c r="B236" s="386" t="s">
        <v>309</v>
      </c>
      <c r="C236" s="383">
        <v>177.77</v>
      </c>
    </row>
    <row r="237" ht="20.1" customHeight="1" spans="1:3">
      <c r="A237" s="327">
        <v>2081105</v>
      </c>
      <c r="B237" s="386" t="s">
        <v>310</v>
      </c>
      <c r="C237" s="383">
        <v>90.4322</v>
      </c>
    </row>
    <row r="238" ht="20.1" customHeight="1" spans="1:3">
      <c r="A238" s="327">
        <v>2081106</v>
      </c>
      <c r="B238" s="386" t="s">
        <v>311</v>
      </c>
      <c r="C238" s="383">
        <v>17.4</v>
      </c>
    </row>
    <row r="239" ht="20.1" customHeight="1" spans="1:3">
      <c r="A239" s="327">
        <v>2081107</v>
      </c>
      <c r="B239" s="386" t="s">
        <v>312</v>
      </c>
      <c r="C239" s="383">
        <v>1723.63</v>
      </c>
    </row>
    <row r="240" ht="20.1" customHeight="1" spans="1:3">
      <c r="A240" s="327">
        <v>2081199</v>
      </c>
      <c r="B240" s="386" t="s">
        <v>313</v>
      </c>
      <c r="C240" s="383">
        <v>1125.401289</v>
      </c>
    </row>
    <row r="241" ht="20.1" customHeight="1" spans="1:3">
      <c r="A241" s="326">
        <v>20816</v>
      </c>
      <c r="B241" s="386" t="s">
        <v>314</v>
      </c>
      <c r="C241" s="383">
        <v>72.38045</v>
      </c>
    </row>
    <row r="242" ht="20.1" customHeight="1" spans="1:3">
      <c r="A242" s="327">
        <v>2081601</v>
      </c>
      <c r="B242" s="385" t="s">
        <v>123</v>
      </c>
      <c r="C242" s="383">
        <v>50.68045</v>
      </c>
    </row>
    <row r="243" ht="20.1" customHeight="1" spans="1:3">
      <c r="A243" s="327">
        <v>2081699</v>
      </c>
      <c r="B243" s="386" t="s">
        <v>315</v>
      </c>
      <c r="C243" s="383">
        <v>21.7</v>
      </c>
    </row>
    <row r="244" ht="20.1" customHeight="1" spans="1:3">
      <c r="A244" s="326">
        <v>20819</v>
      </c>
      <c r="B244" s="386" t="s">
        <v>316</v>
      </c>
      <c r="C244" s="383">
        <v>13496.47564</v>
      </c>
    </row>
    <row r="245" ht="20.1" customHeight="1" spans="1:3">
      <c r="A245" s="327">
        <v>2081901</v>
      </c>
      <c r="B245" s="386" t="s">
        <v>317</v>
      </c>
      <c r="C245" s="383">
        <v>5406.17864</v>
      </c>
    </row>
    <row r="246" ht="20.1" customHeight="1" spans="1:3">
      <c r="A246" s="327">
        <v>2081902</v>
      </c>
      <c r="B246" s="386" t="s">
        <v>318</v>
      </c>
      <c r="C246" s="383">
        <v>8090.297</v>
      </c>
    </row>
    <row r="247" ht="20.1" customHeight="1" spans="1:3">
      <c r="A247" s="326">
        <v>20820</v>
      </c>
      <c r="B247" s="386" t="s">
        <v>319</v>
      </c>
      <c r="C247" s="383">
        <v>1539.571981</v>
      </c>
    </row>
    <row r="248" ht="20.1" customHeight="1" spans="1:3">
      <c r="A248" s="327">
        <v>2082001</v>
      </c>
      <c r="B248" s="386" t="s">
        <v>320</v>
      </c>
      <c r="C248" s="383">
        <v>1397.78657</v>
      </c>
    </row>
    <row r="249" ht="20.1" customHeight="1" spans="1:3">
      <c r="A249" s="327">
        <v>2082002</v>
      </c>
      <c r="B249" s="385" t="s">
        <v>321</v>
      </c>
      <c r="C249" s="383">
        <v>141.785411</v>
      </c>
    </row>
    <row r="250" ht="20.1" customHeight="1" spans="1:3">
      <c r="A250" s="326">
        <v>20821</v>
      </c>
      <c r="B250" s="386" t="s">
        <v>322</v>
      </c>
      <c r="C250" s="383">
        <v>4542.1123</v>
      </c>
    </row>
    <row r="251" ht="20.1" customHeight="1" spans="1:3">
      <c r="A251" s="327">
        <v>2082101</v>
      </c>
      <c r="B251" s="386" t="s">
        <v>323</v>
      </c>
      <c r="C251" s="383">
        <v>1444.0623</v>
      </c>
    </row>
    <row r="252" ht="20.1" customHeight="1" spans="1:3">
      <c r="A252" s="327">
        <v>2082102</v>
      </c>
      <c r="B252" s="385" t="s">
        <v>324</v>
      </c>
      <c r="C252" s="383">
        <v>3098.05</v>
      </c>
    </row>
    <row r="253" ht="20.1" customHeight="1" spans="1:3">
      <c r="A253" s="326">
        <v>20825</v>
      </c>
      <c r="B253" s="386" t="s">
        <v>325</v>
      </c>
      <c r="C253" s="383">
        <v>1222.87533</v>
      </c>
    </row>
    <row r="254" ht="20.1" customHeight="1" spans="1:3">
      <c r="A254" s="327">
        <v>2082501</v>
      </c>
      <c r="B254" s="386" t="s">
        <v>326</v>
      </c>
      <c r="C254" s="383">
        <v>59.1528</v>
      </c>
    </row>
    <row r="255" ht="20.1" customHeight="1" spans="1:3">
      <c r="A255" s="327">
        <v>2082502</v>
      </c>
      <c r="B255" s="385" t="s">
        <v>327</v>
      </c>
      <c r="C255" s="383">
        <v>1163.72253</v>
      </c>
    </row>
    <row r="256" ht="20.1" customHeight="1" spans="1:3">
      <c r="A256" s="326">
        <v>20828</v>
      </c>
      <c r="B256" s="386" t="s">
        <v>328</v>
      </c>
      <c r="C256" s="383">
        <v>632.249047</v>
      </c>
    </row>
    <row r="257" ht="20.1" customHeight="1" spans="1:3">
      <c r="A257" s="327">
        <v>2082801</v>
      </c>
      <c r="B257" s="386" t="s">
        <v>123</v>
      </c>
      <c r="C257" s="383">
        <v>237.956315</v>
      </c>
    </row>
    <row r="258" ht="20.1" customHeight="1" spans="1:3">
      <c r="A258" s="327">
        <v>2082850</v>
      </c>
      <c r="B258" s="385" t="s">
        <v>127</v>
      </c>
      <c r="C258" s="383">
        <v>76.144638</v>
      </c>
    </row>
    <row r="259" ht="20.1" customHeight="1" spans="1:3">
      <c r="A259" s="327">
        <v>2082899</v>
      </c>
      <c r="B259" s="386" t="s">
        <v>329</v>
      </c>
      <c r="C259" s="383">
        <v>318.148094</v>
      </c>
    </row>
    <row r="260" ht="20.1" customHeight="1" spans="1:3">
      <c r="A260" s="326">
        <v>20899</v>
      </c>
      <c r="B260" s="386" t="s">
        <v>330</v>
      </c>
      <c r="C260" s="383">
        <v>790.983035</v>
      </c>
    </row>
    <row r="261" ht="20.1" customHeight="1" spans="1:3">
      <c r="A261" s="327">
        <v>2089999</v>
      </c>
      <c r="B261" s="385" t="s">
        <v>331</v>
      </c>
      <c r="C261" s="383">
        <v>790.983035</v>
      </c>
    </row>
    <row r="262" ht="20.1" customHeight="1" spans="1:3">
      <c r="A262" s="328">
        <v>210</v>
      </c>
      <c r="B262" s="386" t="s">
        <v>332</v>
      </c>
      <c r="C262" s="383">
        <v>48032.931884</v>
      </c>
    </row>
    <row r="263" ht="20.1" customHeight="1" spans="1:3">
      <c r="A263" s="326">
        <v>21001</v>
      </c>
      <c r="B263" s="386" t="s">
        <v>333</v>
      </c>
      <c r="C263" s="383">
        <v>1468.756739</v>
      </c>
    </row>
    <row r="264" ht="20.1" customHeight="1" spans="1:3">
      <c r="A264" s="327">
        <v>2100101</v>
      </c>
      <c r="B264" s="385" t="s">
        <v>123</v>
      </c>
      <c r="C264" s="383">
        <v>827.696313</v>
      </c>
    </row>
    <row r="265" ht="20.1" customHeight="1" spans="1:3">
      <c r="A265" s="327">
        <v>2100199</v>
      </c>
      <c r="B265" s="386" t="s">
        <v>334</v>
      </c>
      <c r="C265" s="383">
        <v>641.060426</v>
      </c>
    </row>
    <row r="266" ht="20.1" customHeight="1" spans="1:3">
      <c r="A266" s="326">
        <v>21002</v>
      </c>
      <c r="B266" s="386" t="s">
        <v>335</v>
      </c>
      <c r="C266" s="383">
        <v>3682.59147</v>
      </c>
    </row>
    <row r="267" ht="20.1" customHeight="1" spans="1:3">
      <c r="A267" s="327">
        <v>2100201</v>
      </c>
      <c r="B267" s="386" t="s">
        <v>336</v>
      </c>
      <c r="C267" s="383">
        <v>1100.006</v>
      </c>
    </row>
    <row r="268" ht="20.1" customHeight="1" spans="1:3">
      <c r="A268" s="327">
        <v>2100202</v>
      </c>
      <c r="B268" s="385" t="s">
        <v>337</v>
      </c>
      <c r="C268" s="383">
        <v>1409.364889</v>
      </c>
    </row>
    <row r="269" ht="20.1" customHeight="1" spans="1:3">
      <c r="A269" s="327">
        <v>2100205</v>
      </c>
      <c r="B269" s="386" t="s">
        <v>338</v>
      </c>
      <c r="C269" s="383">
        <v>646.220581</v>
      </c>
    </row>
    <row r="270" ht="20.1" customHeight="1" spans="1:3">
      <c r="A270" s="327">
        <v>2100299</v>
      </c>
      <c r="B270" s="384" t="s">
        <v>339</v>
      </c>
      <c r="C270" s="383">
        <v>527</v>
      </c>
    </row>
    <row r="271" ht="20.1" customHeight="1" spans="1:3">
      <c r="A271" s="326">
        <v>21003</v>
      </c>
      <c r="B271" s="385" t="s">
        <v>340</v>
      </c>
      <c r="C271" s="383">
        <v>9119.353305</v>
      </c>
    </row>
    <row r="272" ht="20.1" customHeight="1" spans="1:3">
      <c r="A272" s="327">
        <v>2100302</v>
      </c>
      <c r="B272" s="386" t="s">
        <v>341</v>
      </c>
      <c r="C272" s="383">
        <v>8292.876188</v>
      </c>
    </row>
    <row r="273" ht="20.1" customHeight="1" spans="1:3">
      <c r="A273" s="327">
        <v>2100399</v>
      </c>
      <c r="B273" s="386" t="s">
        <v>342</v>
      </c>
      <c r="C273" s="383">
        <v>826.477117</v>
      </c>
    </row>
    <row r="274" ht="20.1" customHeight="1" spans="1:3">
      <c r="A274" s="326">
        <v>21004</v>
      </c>
      <c r="B274" s="385" t="s">
        <v>343</v>
      </c>
      <c r="C274" s="383">
        <v>8913.616283</v>
      </c>
    </row>
    <row r="275" ht="20.1" customHeight="1" spans="1:3">
      <c r="A275" s="327">
        <v>2100401</v>
      </c>
      <c r="B275" s="386" t="s">
        <v>344</v>
      </c>
      <c r="C275" s="383">
        <v>938.435299</v>
      </c>
    </row>
    <row r="276" ht="20.1" customHeight="1" spans="1:3">
      <c r="A276" s="327">
        <v>2100403</v>
      </c>
      <c r="B276" s="386" t="s">
        <v>345</v>
      </c>
      <c r="C276" s="383">
        <v>779.235924</v>
      </c>
    </row>
    <row r="277" ht="20.1" customHeight="1" spans="1:3">
      <c r="A277" s="327">
        <v>2100408</v>
      </c>
      <c r="B277" s="386" t="s">
        <v>346</v>
      </c>
      <c r="C277" s="383">
        <v>4791.771939</v>
      </c>
    </row>
    <row r="278" ht="20.1" customHeight="1" spans="1:3">
      <c r="A278" s="327">
        <v>2100409</v>
      </c>
      <c r="B278" s="386" t="s">
        <v>347</v>
      </c>
      <c r="C278" s="383">
        <v>1793.951</v>
      </c>
    </row>
    <row r="279" ht="20.1" customHeight="1" spans="1:3">
      <c r="A279" s="327">
        <v>2100410</v>
      </c>
      <c r="B279" s="385" t="s">
        <v>348</v>
      </c>
      <c r="C279" s="383">
        <v>92.245521</v>
      </c>
    </row>
    <row r="280" ht="20.1" customHeight="1" spans="1:3">
      <c r="A280" s="327">
        <v>2100499</v>
      </c>
      <c r="B280" s="386" t="s">
        <v>349</v>
      </c>
      <c r="C280" s="383">
        <v>517.9766</v>
      </c>
    </row>
    <row r="281" ht="20.1" customHeight="1" spans="1:3">
      <c r="A281" s="326">
        <v>21006</v>
      </c>
      <c r="B281" s="386" t="s">
        <v>350</v>
      </c>
      <c r="C281" s="383">
        <v>243.9</v>
      </c>
    </row>
    <row r="282" ht="20.1" customHeight="1" spans="1:3">
      <c r="A282" s="327">
        <v>2100601</v>
      </c>
      <c r="B282" s="385" t="s">
        <v>351</v>
      </c>
      <c r="C282" s="383">
        <v>238</v>
      </c>
    </row>
    <row r="283" ht="20.1" customHeight="1" spans="1:3">
      <c r="A283" s="327">
        <v>2100699</v>
      </c>
      <c r="B283" s="386" t="s">
        <v>352</v>
      </c>
      <c r="C283" s="383">
        <v>5.9</v>
      </c>
    </row>
    <row r="284" ht="20.1" customHeight="1" spans="1:3">
      <c r="A284" s="326">
        <v>21007</v>
      </c>
      <c r="B284" s="386" t="s">
        <v>353</v>
      </c>
      <c r="C284" s="383">
        <v>3056.9</v>
      </c>
    </row>
    <row r="285" ht="20.1" customHeight="1" spans="1:3">
      <c r="A285" s="327">
        <v>2100717</v>
      </c>
      <c r="B285" s="386" t="s">
        <v>354</v>
      </c>
      <c r="C285" s="383">
        <v>2680.4</v>
      </c>
    </row>
    <row r="286" ht="20.1" customHeight="1" spans="1:3">
      <c r="A286" s="327">
        <v>2100799</v>
      </c>
      <c r="B286" s="386" t="s">
        <v>355</v>
      </c>
      <c r="C286" s="383">
        <v>376.5</v>
      </c>
    </row>
    <row r="287" ht="20.1" customHeight="1" spans="1:3">
      <c r="A287" s="326">
        <v>21011</v>
      </c>
      <c r="B287" s="386" t="s">
        <v>356</v>
      </c>
      <c r="C287" s="383">
        <v>13291.461144</v>
      </c>
    </row>
    <row r="288" ht="20.1" customHeight="1" spans="1:3">
      <c r="A288" s="327">
        <v>2101101</v>
      </c>
      <c r="B288" s="386" t="s">
        <v>357</v>
      </c>
      <c r="C288" s="383">
        <v>1362.600565</v>
      </c>
    </row>
    <row r="289" ht="20.1" customHeight="1" spans="1:3">
      <c r="A289" s="327">
        <v>2101102</v>
      </c>
      <c r="B289" s="385" t="s">
        <v>358</v>
      </c>
      <c r="C289" s="383">
        <v>5236.951281</v>
      </c>
    </row>
    <row r="290" ht="20.1" customHeight="1" spans="1:3">
      <c r="A290" s="327">
        <v>2101199</v>
      </c>
      <c r="B290" s="386" t="s">
        <v>359</v>
      </c>
      <c r="C290" s="383">
        <v>6691.909298</v>
      </c>
    </row>
    <row r="291" ht="20.1" customHeight="1" spans="1:3">
      <c r="A291" s="326">
        <v>21012</v>
      </c>
      <c r="B291" s="386" t="s">
        <v>360</v>
      </c>
      <c r="C291" s="383">
        <v>1598</v>
      </c>
    </row>
    <row r="292" ht="20.1" customHeight="1" spans="1:3">
      <c r="A292" s="327">
        <v>2101202</v>
      </c>
      <c r="B292" s="385" t="s">
        <v>361</v>
      </c>
      <c r="C292" s="383">
        <v>1598</v>
      </c>
    </row>
    <row r="293" ht="20.1" customHeight="1" spans="1:3">
      <c r="A293" s="326">
        <v>21013</v>
      </c>
      <c r="B293" s="386" t="s">
        <v>362</v>
      </c>
      <c r="C293" s="383">
        <v>3933</v>
      </c>
    </row>
    <row r="294" ht="20.1" customHeight="1" spans="1:3">
      <c r="A294" s="327">
        <v>2101301</v>
      </c>
      <c r="B294" s="386" t="s">
        <v>363</v>
      </c>
      <c r="C294" s="383">
        <v>3887</v>
      </c>
    </row>
    <row r="295" ht="20.1" customHeight="1" spans="1:3">
      <c r="A295" s="327">
        <v>2101399</v>
      </c>
      <c r="B295" s="385" t="s">
        <v>364</v>
      </c>
      <c r="C295" s="383">
        <v>46</v>
      </c>
    </row>
    <row r="296" ht="20.1" customHeight="1" spans="1:3">
      <c r="A296" s="326">
        <v>21014</v>
      </c>
      <c r="B296" s="386" t="s">
        <v>365</v>
      </c>
      <c r="C296" s="383">
        <v>557.953789</v>
      </c>
    </row>
    <row r="297" ht="20.1" customHeight="1" spans="1:3">
      <c r="A297" s="327">
        <v>2101401</v>
      </c>
      <c r="B297" s="386" t="s">
        <v>366</v>
      </c>
      <c r="C297" s="383">
        <v>557.953789</v>
      </c>
    </row>
    <row r="298" ht="20.1" customHeight="1" spans="1:3">
      <c r="A298" s="326">
        <v>21015</v>
      </c>
      <c r="B298" s="386" t="s">
        <v>367</v>
      </c>
      <c r="C298" s="383">
        <v>648.241654</v>
      </c>
    </row>
    <row r="299" ht="20.1" customHeight="1" spans="1:3">
      <c r="A299" s="327">
        <v>2101501</v>
      </c>
      <c r="B299" s="385" t="s">
        <v>123</v>
      </c>
      <c r="C299" s="383">
        <v>588.666654</v>
      </c>
    </row>
    <row r="300" ht="20.1" customHeight="1" spans="1:3">
      <c r="A300" s="327">
        <v>2101504</v>
      </c>
      <c r="B300" s="386" t="s">
        <v>195</v>
      </c>
      <c r="C300" s="383">
        <v>52</v>
      </c>
    </row>
    <row r="301" ht="20.1" customHeight="1" spans="1:3">
      <c r="A301" s="327">
        <v>2101505</v>
      </c>
      <c r="B301" s="385" t="s">
        <v>368</v>
      </c>
      <c r="C301" s="383">
        <v>5</v>
      </c>
    </row>
    <row r="302" ht="20.1" customHeight="1" spans="1:3">
      <c r="A302" s="327">
        <v>2101599</v>
      </c>
      <c r="B302" s="386" t="s">
        <v>369</v>
      </c>
      <c r="C302" s="383">
        <v>2.575</v>
      </c>
    </row>
    <row r="303" ht="20.1" customHeight="1" spans="1:3">
      <c r="A303" s="326">
        <v>21099</v>
      </c>
      <c r="B303" s="386" t="s">
        <v>370</v>
      </c>
      <c r="C303" s="383">
        <v>1519.1575</v>
      </c>
    </row>
    <row r="304" ht="20.1" customHeight="1" spans="1:3">
      <c r="A304" s="327">
        <v>2109999</v>
      </c>
      <c r="B304" s="385" t="s">
        <v>371</v>
      </c>
      <c r="C304" s="383">
        <v>1519.1575</v>
      </c>
    </row>
    <row r="305" ht="20.1" customHeight="1" spans="1:3">
      <c r="A305" s="328">
        <v>211</v>
      </c>
      <c r="B305" s="386" t="s">
        <v>372</v>
      </c>
      <c r="C305" s="383">
        <v>24025.151344</v>
      </c>
    </row>
    <row r="306" ht="20.1" customHeight="1" spans="1:3">
      <c r="A306" s="326">
        <v>21101</v>
      </c>
      <c r="B306" s="385" t="s">
        <v>373</v>
      </c>
      <c r="C306" s="383">
        <v>4291.432215</v>
      </c>
    </row>
    <row r="307" ht="20.1" customHeight="1" spans="1:3">
      <c r="A307" s="327">
        <v>2110101</v>
      </c>
      <c r="B307" s="386" t="s">
        <v>123</v>
      </c>
      <c r="C307" s="383">
        <v>526.844595</v>
      </c>
    </row>
    <row r="308" ht="20.1" customHeight="1" spans="1:3">
      <c r="A308" s="327">
        <v>2110104</v>
      </c>
      <c r="B308" s="386" t="s">
        <v>374</v>
      </c>
      <c r="C308" s="383">
        <v>21</v>
      </c>
    </row>
    <row r="309" ht="20.1" customHeight="1" spans="1:3">
      <c r="A309" s="327">
        <v>2110107</v>
      </c>
      <c r="B309" s="386" t="s">
        <v>375</v>
      </c>
      <c r="C309" s="383">
        <v>40</v>
      </c>
    </row>
    <row r="310" ht="20.1" customHeight="1" spans="1:3">
      <c r="A310" s="327">
        <v>2110199</v>
      </c>
      <c r="B310" s="386" t="s">
        <v>376</v>
      </c>
      <c r="C310" s="383">
        <v>3703.58762</v>
      </c>
    </row>
    <row r="311" ht="20.1" customHeight="1" spans="1:3">
      <c r="A311" s="326">
        <v>21102</v>
      </c>
      <c r="B311" s="385" t="s">
        <v>377</v>
      </c>
      <c r="C311" s="383">
        <v>40</v>
      </c>
    </row>
    <row r="312" ht="20.1" customHeight="1" spans="1:3">
      <c r="A312" s="327">
        <v>2110203</v>
      </c>
      <c r="B312" s="386" t="s">
        <v>378</v>
      </c>
      <c r="C312" s="383">
        <v>40</v>
      </c>
    </row>
    <row r="313" ht="20.1" customHeight="1" spans="1:3">
      <c r="A313" s="326">
        <v>21103</v>
      </c>
      <c r="B313" s="384" t="s">
        <v>379</v>
      </c>
      <c r="C313" s="383">
        <v>8386.0297</v>
      </c>
    </row>
    <row r="314" ht="20.1" customHeight="1" spans="1:3">
      <c r="A314" s="327">
        <v>2110301</v>
      </c>
      <c r="B314" s="385" t="s">
        <v>380</v>
      </c>
      <c r="C314" s="383">
        <v>54.8</v>
      </c>
    </row>
    <row r="315" ht="20.1" customHeight="1" spans="1:3">
      <c r="A315" s="327">
        <v>2110302</v>
      </c>
      <c r="B315" s="386" t="s">
        <v>381</v>
      </c>
      <c r="C315" s="383">
        <v>6405.967076</v>
      </c>
    </row>
    <row r="316" ht="20.1" customHeight="1" spans="1:3">
      <c r="A316" s="327">
        <v>2110303</v>
      </c>
      <c r="B316" s="386" t="s">
        <v>382</v>
      </c>
      <c r="C316" s="383">
        <v>0</v>
      </c>
    </row>
    <row r="317" ht="20.1" customHeight="1" spans="1:3">
      <c r="A317" s="327">
        <v>2110304</v>
      </c>
      <c r="B317" s="386" t="s">
        <v>383</v>
      </c>
      <c r="C317" s="383">
        <v>1742.388624</v>
      </c>
    </row>
    <row r="318" ht="20.1" customHeight="1" spans="1:3">
      <c r="A318" s="327">
        <v>2110307</v>
      </c>
      <c r="B318" s="386" t="s">
        <v>384</v>
      </c>
      <c r="C318" s="383">
        <v>0</v>
      </c>
    </row>
    <row r="319" ht="20.1" customHeight="1" spans="1:3">
      <c r="A319" s="327">
        <v>2110399</v>
      </c>
      <c r="B319" s="386" t="s">
        <v>385</v>
      </c>
      <c r="C319" s="383">
        <v>182.874</v>
      </c>
    </row>
    <row r="320" ht="20.1" customHeight="1" spans="1:3">
      <c r="A320" s="326">
        <v>21104</v>
      </c>
      <c r="B320" s="385" t="s">
        <v>386</v>
      </c>
      <c r="C320" s="383">
        <v>250.880225</v>
      </c>
    </row>
    <row r="321" ht="16.5" customHeight="1" spans="1:3">
      <c r="A321" s="327">
        <v>2110401</v>
      </c>
      <c r="B321" s="387" t="s">
        <v>387</v>
      </c>
      <c r="C321" s="383">
        <v>88.276525</v>
      </c>
    </row>
    <row r="322" ht="16.5" customHeight="1" spans="1:3">
      <c r="A322" s="327">
        <v>2110402</v>
      </c>
      <c r="B322" s="388" t="s">
        <v>388</v>
      </c>
      <c r="C322" s="383">
        <v>162.6037</v>
      </c>
    </row>
    <row r="323" ht="16.5" customHeight="1" spans="1:3">
      <c r="A323" s="327">
        <v>2110404</v>
      </c>
      <c r="B323" s="387" t="s">
        <v>389</v>
      </c>
      <c r="C323" s="389">
        <v>0</v>
      </c>
    </row>
    <row r="324" ht="16.5" customHeight="1" spans="1:3">
      <c r="A324" s="326">
        <v>21105</v>
      </c>
      <c r="B324" s="387" t="s">
        <v>390</v>
      </c>
      <c r="C324" s="383">
        <v>1651.047221</v>
      </c>
    </row>
    <row r="325" ht="16.5" customHeight="1" spans="1:3">
      <c r="A325" s="327">
        <v>2110501</v>
      </c>
      <c r="B325" s="387" t="s">
        <v>391</v>
      </c>
      <c r="C325" s="383">
        <v>765.869695</v>
      </c>
    </row>
    <row r="326" ht="16.5" customHeight="1" spans="1:3">
      <c r="A326" s="327">
        <v>2110502</v>
      </c>
      <c r="B326" s="387" t="s">
        <v>392</v>
      </c>
      <c r="C326" s="383">
        <v>537.67321</v>
      </c>
    </row>
    <row r="327" ht="16.5" customHeight="1" spans="1:3">
      <c r="A327" s="327">
        <v>2110503</v>
      </c>
      <c r="B327" s="387" t="s">
        <v>393</v>
      </c>
      <c r="C327" s="383">
        <v>16.504316</v>
      </c>
    </row>
    <row r="328" ht="16.5" customHeight="1" spans="1:3">
      <c r="A328" s="327">
        <v>2110507</v>
      </c>
      <c r="B328" s="387" t="s">
        <v>394</v>
      </c>
      <c r="C328" s="383">
        <v>0</v>
      </c>
    </row>
    <row r="329" ht="16.5" customHeight="1" spans="1:3">
      <c r="A329" s="327">
        <v>2110599</v>
      </c>
      <c r="B329" s="388" t="s">
        <v>395</v>
      </c>
      <c r="C329" s="383">
        <v>331</v>
      </c>
    </row>
    <row r="330" ht="16.5" customHeight="1" spans="1:3">
      <c r="A330" s="326">
        <v>21106</v>
      </c>
      <c r="B330" s="387" t="s">
        <v>396</v>
      </c>
      <c r="C330" s="383">
        <v>8461.30447</v>
      </c>
    </row>
    <row r="331" ht="16.5" customHeight="1" spans="1:3">
      <c r="A331" s="327">
        <v>2110602</v>
      </c>
      <c r="B331" s="387" t="s">
        <v>397</v>
      </c>
      <c r="C331" s="383">
        <v>7627.570495</v>
      </c>
    </row>
    <row r="332" ht="16.5" customHeight="1" spans="1:3">
      <c r="A332" s="327">
        <v>2110603</v>
      </c>
      <c r="B332" s="387" t="s">
        <v>398</v>
      </c>
      <c r="C332" s="383">
        <v>203</v>
      </c>
    </row>
    <row r="333" ht="16.5" customHeight="1" spans="1:3">
      <c r="A333" s="327">
        <v>2110605</v>
      </c>
      <c r="B333" s="388" t="s">
        <v>399</v>
      </c>
      <c r="C333" s="383">
        <v>7.712</v>
      </c>
    </row>
    <row r="334" ht="16.5" customHeight="1" spans="1:3">
      <c r="A334" s="327">
        <v>2110699</v>
      </c>
      <c r="B334" s="387" t="s">
        <v>400</v>
      </c>
      <c r="C334" s="383">
        <v>623.021975</v>
      </c>
    </row>
    <row r="335" ht="16.5" customHeight="1" spans="1:3">
      <c r="A335" s="326">
        <v>21110</v>
      </c>
      <c r="B335" s="387" t="s">
        <v>401</v>
      </c>
      <c r="C335" s="383">
        <v>260</v>
      </c>
    </row>
    <row r="336" ht="16.5" customHeight="1" spans="1:3">
      <c r="A336" s="327">
        <v>2111001</v>
      </c>
      <c r="B336" s="387" t="s">
        <v>402</v>
      </c>
      <c r="C336" s="383">
        <v>260</v>
      </c>
    </row>
    <row r="337" ht="16.5" customHeight="1" spans="1:3">
      <c r="A337" s="326">
        <v>21111</v>
      </c>
      <c r="B337" s="387" t="s">
        <v>403</v>
      </c>
      <c r="C337" s="383">
        <v>551.479479</v>
      </c>
    </row>
    <row r="338" ht="16.5" customHeight="1" spans="1:3">
      <c r="A338" s="327">
        <v>2111101</v>
      </c>
      <c r="B338" s="387" t="s">
        <v>404</v>
      </c>
      <c r="C338" s="383">
        <v>550.415479</v>
      </c>
    </row>
    <row r="339" ht="16.5" customHeight="1" spans="1:3">
      <c r="A339" s="327">
        <v>2111102</v>
      </c>
      <c r="B339" s="387" t="s">
        <v>405</v>
      </c>
      <c r="C339" s="383">
        <v>1.064</v>
      </c>
    </row>
    <row r="340" ht="16.5" customHeight="1" spans="1:3">
      <c r="A340" s="326">
        <v>21112</v>
      </c>
      <c r="B340" s="388" t="s">
        <v>406</v>
      </c>
      <c r="C340" s="383">
        <v>0</v>
      </c>
    </row>
    <row r="341" ht="16.5" customHeight="1" spans="1:3">
      <c r="A341" s="327">
        <v>2111201</v>
      </c>
      <c r="B341" s="387" t="s">
        <v>407</v>
      </c>
      <c r="C341" s="383">
        <v>0</v>
      </c>
    </row>
    <row r="342" ht="16.5" customHeight="1" spans="1:3">
      <c r="A342" s="326">
        <v>21199</v>
      </c>
      <c r="B342" s="387" t="s">
        <v>408</v>
      </c>
      <c r="C342" s="383">
        <v>132.978034</v>
      </c>
    </row>
    <row r="343" ht="16.5" customHeight="1" spans="1:3">
      <c r="A343" s="327">
        <v>2119999</v>
      </c>
      <c r="B343" s="387" t="s">
        <v>409</v>
      </c>
      <c r="C343" s="383">
        <v>132.978034</v>
      </c>
    </row>
    <row r="344" ht="16.5" customHeight="1" spans="1:3">
      <c r="A344" s="328">
        <v>212</v>
      </c>
      <c r="B344" s="387" t="s">
        <v>410</v>
      </c>
      <c r="C344" s="383">
        <f>12205.1412378-2400</f>
        <v>9805.1412378</v>
      </c>
    </row>
    <row r="345" ht="16.5" customHeight="1" spans="1:3">
      <c r="A345" s="326">
        <v>21201</v>
      </c>
      <c r="B345" s="388" t="s">
        <v>411</v>
      </c>
      <c r="C345" s="383">
        <f>7938.655297-2400</f>
        <v>5538.655297</v>
      </c>
    </row>
    <row r="346" ht="16.5" customHeight="1" spans="1:3">
      <c r="A346" s="327">
        <v>2120101</v>
      </c>
      <c r="B346" s="387" t="s">
        <v>123</v>
      </c>
      <c r="C346" s="383">
        <v>1248.118586</v>
      </c>
    </row>
    <row r="347" ht="16.5" customHeight="1" spans="1:3">
      <c r="A347" s="327">
        <v>2120104</v>
      </c>
      <c r="B347" s="388" t="s">
        <v>412</v>
      </c>
      <c r="C347" s="383">
        <v>20</v>
      </c>
    </row>
    <row r="348" ht="16.5" customHeight="1" spans="1:3">
      <c r="A348" s="327">
        <v>2120106</v>
      </c>
      <c r="B348" s="387" t="s">
        <v>413</v>
      </c>
      <c r="C348" s="383">
        <v>288.741371</v>
      </c>
    </row>
    <row r="349" ht="16.5" customHeight="1" spans="1:3">
      <c r="A349" s="327">
        <v>2120199</v>
      </c>
      <c r="B349" s="388" t="s">
        <v>414</v>
      </c>
      <c r="C349" s="383">
        <f>6381.79534-2400</f>
        <v>3981.79534</v>
      </c>
    </row>
    <row r="350" ht="16.5" customHeight="1" spans="1:3">
      <c r="A350" s="326">
        <v>21202</v>
      </c>
      <c r="B350" s="387" t="s">
        <v>415</v>
      </c>
      <c r="C350" s="383">
        <v>589.86</v>
      </c>
    </row>
    <row r="351" ht="16.5" customHeight="1" spans="1:3">
      <c r="A351" s="327">
        <v>2120201</v>
      </c>
      <c r="B351" s="387" t="s">
        <v>416</v>
      </c>
      <c r="C351" s="383">
        <v>589.86</v>
      </c>
    </row>
    <row r="352" ht="16.5" customHeight="1" spans="1:3">
      <c r="A352" s="326">
        <v>21203</v>
      </c>
      <c r="B352" s="388" t="s">
        <v>417</v>
      </c>
      <c r="C352" s="383">
        <v>1013.614456</v>
      </c>
    </row>
    <row r="353" ht="16.5" customHeight="1" spans="1:3">
      <c r="A353" s="327">
        <v>2120303</v>
      </c>
      <c r="B353" s="387" t="s">
        <v>418</v>
      </c>
      <c r="C353" s="383">
        <v>290.000333</v>
      </c>
    </row>
    <row r="354" ht="16.5" customHeight="1" spans="1:3">
      <c r="A354" s="327">
        <v>2120399</v>
      </c>
      <c r="B354" s="388" t="s">
        <v>419</v>
      </c>
      <c r="C354" s="383">
        <v>723.614123</v>
      </c>
    </row>
    <row r="355" ht="16.5" customHeight="1" spans="1:3">
      <c r="A355" s="326">
        <v>21205</v>
      </c>
      <c r="B355" s="387" t="s">
        <v>420</v>
      </c>
      <c r="C355" s="383">
        <v>1456.4699698</v>
      </c>
    </row>
    <row r="356" ht="16.5" customHeight="1" spans="1:3">
      <c r="A356" s="327">
        <v>2120501</v>
      </c>
      <c r="B356" s="390" t="s">
        <v>421</v>
      </c>
      <c r="C356" s="383">
        <v>1456.4699698</v>
      </c>
    </row>
    <row r="357" ht="16.5" customHeight="1" spans="1:3">
      <c r="A357" s="326">
        <v>21299</v>
      </c>
      <c r="B357" s="388" t="s">
        <v>422</v>
      </c>
      <c r="C357" s="383">
        <v>1206.541515</v>
      </c>
    </row>
    <row r="358" ht="16.5" customHeight="1" spans="1:3">
      <c r="A358" s="327">
        <v>2129999</v>
      </c>
      <c r="B358" s="387" t="s">
        <v>423</v>
      </c>
      <c r="C358" s="383">
        <v>1206.541515</v>
      </c>
    </row>
    <row r="359" ht="16.5" customHeight="1" spans="1:3">
      <c r="A359" s="328">
        <v>213</v>
      </c>
      <c r="B359" s="387" t="s">
        <v>424</v>
      </c>
      <c r="C359" s="383">
        <v>71286.9310184</v>
      </c>
    </row>
    <row r="360" ht="16.5" customHeight="1" spans="1:3">
      <c r="A360" s="326">
        <v>21301</v>
      </c>
      <c r="B360" s="387" t="s">
        <v>425</v>
      </c>
      <c r="C360" s="383">
        <v>26802.128546</v>
      </c>
    </row>
    <row r="361" ht="16.5" customHeight="1" spans="1:3">
      <c r="A361" s="327">
        <v>2130101</v>
      </c>
      <c r="B361" s="387" t="s">
        <v>123</v>
      </c>
      <c r="C361" s="383">
        <v>1579.997676</v>
      </c>
    </row>
    <row r="362" ht="16.5" customHeight="1" spans="1:3">
      <c r="A362" s="327">
        <v>2130102</v>
      </c>
      <c r="B362" s="388" t="s">
        <v>163</v>
      </c>
      <c r="C362" s="383">
        <v>97</v>
      </c>
    </row>
    <row r="363" ht="16.5" customHeight="1" spans="1:3">
      <c r="A363" s="327">
        <v>2130104</v>
      </c>
      <c r="B363" s="387" t="s">
        <v>127</v>
      </c>
      <c r="C363" s="383">
        <v>2263.37649</v>
      </c>
    </row>
    <row r="364" ht="16.5" customHeight="1" spans="1:3">
      <c r="A364" s="327">
        <v>2130106</v>
      </c>
      <c r="B364" s="388" t="s">
        <v>426</v>
      </c>
      <c r="C364" s="383">
        <v>149.824453</v>
      </c>
    </row>
    <row r="365" ht="16.5" customHeight="1" spans="1:3">
      <c r="A365" s="327">
        <v>2130108</v>
      </c>
      <c r="B365" s="387" t="s">
        <v>427</v>
      </c>
      <c r="C365" s="383">
        <v>541.067936</v>
      </c>
    </row>
    <row r="366" ht="16.5" customHeight="1" spans="1:3">
      <c r="A366" s="327">
        <v>2130109</v>
      </c>
      <c r="B366" s="387" t="s">
        <v>428</v>
      </c>
      <c r="C366" s="383">
        <v>197</v>
      </c>
    </row>
    <row r="367" ht="16.5" customHeight="1" spans="1:3">
      <c r="A367" s="327">
        <v>2130110</v>
      </c>
      <c r="B367" s="388" t="s">
        <v>429</v>
      </c>
      <c r="C367" s="383">
        <v>2</v>
      </c>
    </row>
    <row r="368" ht="16.5" customHeight="1" spans="1:3">
      <c r="A368" s="327">
        <v>2130114</v>
      </c>
      <c r="B368" s="387" t="s">
        <v>430</v>
      </c>
      <c r="C368" s="383">
        <v>10</v>
      </c>
    </row>
    <row r="369" ht="16.5" customHeight="1" spans="1:3">
      <c r="A369" s="327">
        <v>2130119</v>
      </c>
      <c r="B369" s="388" t="s">
        <v>431</v>
      </c>
      <c r="C369" s="383">
        <v>6.6178</v>
      </c>
    </row>
    <row r="370" ht="16.5" customHeight="1" spans="1:3">
      <c r="A370" s="327">
        <v>2130122</v>
      </c>
      <c r="B370" s="387" t="s">
        <v>432</v>
      </c>
      <c r="C370" s="383">
        <v>11305.922902</v>
      </c>
    </row>
    <row r="371" ht="16.5" customHeight="1" spans="1:3">
      <c r="A371" s="327">
        <v>2130124</v>
      </c>
      <c r="B371" s="390" t="s">
        <v>433</v>
      </c>
      <c r="C371" s="383">
        <v>128</v>
      </c>
    </row>
    <row r="372" ht="16.5" customHeight="1" spans="1:3">
      <c r="A372" s="327">
        <v>2130125</v>
      </c>
      <c r="B372" s="388" t="s">
        <v>434</v>
      </c>
      <c r="C372" s="383">
        <v>18</v>
      </c>
    </row>
    <row r="373" ht="16.5" customHeight="1" spans="1:3">
      <c r="A373" s="327">
        <v>2130135</v>
      </c>
      <c r="B373" s="387" t="s">
        <v>435</v>
      </c>
      <c r="C373" s="383">
        <v>1685.965619</v>
      </c>
    </row>
    <row r="374" ht="16.5" customHeight="1" spans="1:3">
      <c r="A374" s="327">
        <v>2130148</v>
      </c>
      <c r="B374" s="387" t="s">
        <v>436</v>
      </c>
      <c r="C374" s="383">
        <v>0</v>
      </c>
    </row>
    <row r="375" ht="16.5" customHeight="1" spans="1:3">
      <c r="A375" s="327">
        <v>2130153</v>
      </c>
      <c r="B375" s="387" t="s">
        <v>437</v>
      </c>
      <c r="C375" s="383">
        <v>4772.971092</v>
      </c>
    </row>
    <row r="376" ht="16.5" customHeight="1" spans="1:3">
      <c r="A376" s="327">
        <v>2130199</v>
      </c>
      <c r="B376" s="387" t="s">
        <v>438</v>
      </c>
      <c r="C376" s="383">
        <v>4044.384578</v>
      </c>
    </row>
    <row r="377" ht="16.5" customHeight="1" spans="1:3">
      <c r="A377" s="326">
        <v>21302</v>
      </c>
      <c r="B377" s="387" t="s">
        <v>439</v>
      </c>
      <c r="C377" s="383">
        <v>8826.1755094</v>
      </c>
    </row>
    <row r="378" ht="16.5" customHeight="1" spans="1:3">
      <c r="A378" s="327">
        <v>2130201</v>
      </c>
      <c r="B378" s="387" t="s">
        <v>123</v>
      </c>
      <c r="C378" s="383">
        <v>695.816918</v>
      </c>
    </row>
    <row r="379" ht="16.5" customHeight="1" spans="1:3">
      <c r="A379" s="327">
        <v>2130204</v>
      </c>
      <c r="B379" s="387" t="s">
        <v>440</v>
      </c>
      <c r="C379" s="383">
        <v>1988.437083</v>
      </c>
    </row>
    <row r="380" ht="16.5" customHeight="1" spans="1:3">
      <c r="A380" s="327">
        <v>2130205</v>
      </c>
      <c r="B380" s="387" t="s">
        <v>441</v>
      </c>
      <c r="C380" s="383">
        <v>718.144072</v>
      </c>
    </row>
    <row r="381" ht="16.5" customHeight="1" spans="1:3">
      <c r="A381" s="327">
        <v>2130207</v>
      </c>
      <c r="B381" s="387" t="s">
        <v>442</v>
      </c>
      <c r="C381" s="383">
        <v>516.342035</v>
      </c>
    </row>
    <row r="382" ht="16.5" customHeight="1" spans="1:3">
      <c r="A382" s="327">
        <v>2130209</v>
      </c>
      <c r="B382" s="387" t="s">
        <v>443</v>
      </c>
      <c r="C382" s="383">
        <v>523.654255</v>
      </c>
    </row>
    <row r="383" ht="16.5" customHeight="1" spans="1:3">
      <c r="A383" s="327">
        <v>2130210</v>
      </c>
      <c r="B383" s="387" t="s">
        <v>444</v>
      </c>
      <c r="C383" s="383">
        <v>1852.674729</v>
      </c>
    </row>
    <row r="384" ht="16.5" customHeight="1" spans="1:3">
      <c r="A384" s="327">
        <v>2130211</v>
      </c>
      <c r="B384" s="387" t="s">
        <v>445</v>
      </c>
      <c r="C384" s="383">
        <v>207</v>
      </c>
    </row>
    <row r="385" ht="16.5" customHeight="1" spans="1:3">
      <c r="A385" s="327">
        <v>2130212</v>
      </c>
      <c r="B385" s="387" t="s">
        <v>446</v>
      </c>
      <c r="C385" s="383">
        <v>68.4</v>
      </c>
    </row>
    <row r="386" ht="16.5" customHeight="1" spans="1:3">
      <c r="A386" s="327">
        <v>2130213</v>
      </c>
      <c r="B386" s="387" t="s">
        <v>447</v>
      </c>
      <c r="C386" s="383">
        <v>12</v>
      </c>
    </row>
    <row r="387" ht="16.5" customHeight="1" spans="1:3">
      <c r="A387" s="327">
        <v>2130226</v>
      </c>
      <c r="B387" s="387" t="s">
        <v>448</v>
      </c>
      <c r="C387" s="383">
        <v>3.693</v>
      </c>
    </row>
    <row r="388" ht="16.5" customHeight="1" spans="1:3">
      <c r="A388" s="327">
        <v>2130234</v>
      </c>
      <c r="B388" s="387" t="s">
        <v>449</v>
      </c>
      <c r="C388" s="383">
        <v>766.7358</v>
      </c>
    </row>
    <row r="389" ht="16.5" customHeight="1" spans="1:3">
      <c r="A389" s="327">
        <v>2130299</v>
      </c>
      <c r="B389" s="387" t="s">
        <v>450</v>
      </c>
      <c r="C389" s="383">
        <v>1473.2776174</v>
      </c>
    </row>
    <row r="390" ht="16.5" customHeight="1" spans="1:3">
      <c r="A390" s="326">
        <v>21303</v>
      </c>
      <c r="B390" s="387" t="s">
        <v>451</v>
      </c>
      <c r="C390" s="383">
        <v>15433.518421</v>
      </c>
    </row>
    <row r="391" ht="16.5" customHeight="1" spans="1:3">
      <c r="A391" s="327">
        <v>2130301</v>
      </c>
      <c r="B391" s="388" t="s">
        <v>123</v>
      </c>
      <c r="C391" s="383">
        <v>381.879811</v>
      </c>
    </row>
    <row r="392" ht="16.5" customHeight="1" spans="1:3">
      <c r="A392" s="327">
        <v>2130304</v>
      </c>
      <c r="B392" s="387" t="s">
        <v>452</v>
      </c>
      <c r="C392" s="383">
        <v>1000.636136</v>
      </c>
    </row>
    <row r="393" ht="16.5" customHeight="1" spans="1:3">
      <c r="A393" s="327">
        <v>2130305</v>
      </c>
      <c r="B393" s="387" t="s">
        <v>453</v>
      </c>
      <c r="C393" s="383">
        <v>3003.988142</v>
      </c>
    </row>
    <row r="394" ht="16.5" customHeight="1" spans="1:3">
      <c r="A394" s="327">
        <v>2130306</v>
      </c>
      <c r="B394" s="387" t="s">
        <v>454</v>
      </c>
      <c r="C394" s="383">
        <v>499.35154</v>
      </c>
    </row>
    <row r="395" ht="16.5" customHeight="1" spans="1:3">
      <c r="A395" s="327">
        <v>2130308</v>
      </c>
      <c r="B395" s="387" t="s">
        <v>455</v>
      </c>
      <c r="C395" s="383">
        <v>141.6344</v>
      </c>
    </row>
    <row r="396" ht="16.5" customHeight="1" spans="1:3">
      <c r="A396" s="327">
        <v>2130310</v>
      </c>
      <c r="B396" s="387" t="s">
        <v>456</v>
      </c>
      <c r="C396" s="383">
        <v>288.155157</v>
      </c>
    </row>
    <row r="397" ht="16.5" customHeight="1" spans="1:3">
      <c r="A397" s="327">
        <v>2130311</v>
      </c>
      <c r="B397" s="387" t="s">
        <v>457</v>
      </c>
      <c r="C397" s="383">
        <v>63</v>
      </c>
    </row>
    <row r="398" ht="16.5" customHeight="1" spans="1:3">
      <c r="A398" s="327">
        <v>2130313</v>
      </c>
      <c r="B398" s="387" t="s">
        <v>458</v>
      </c>
      <c r="C398" s="383">
        <v>0</v>
      </c>
    </row>
    <row r="399" ht="16.5" customHeight="1" spans="1:3">
      <c r="A399" s="327">
        <v>2130314</v>
      </c>
      <c r="B399" s="387" t="s">
        <v>459</v>
      </c>
      <c r="C399" s="383">
        <v>448.966566</v>
      </c>
    </row>
    <row r="400" ht="16.5" customHeight="1" spans="1:3">
      <c r="A400" s="327">
        <v>2130315</v>
      </c>
      <c r="B400" s="387" t="s">
        <v>460</v>
      </c>
      <c r="C400" s="383">
        <v>10</v>
      </c>
    </row>
    <row r="401" ht="16.5" customHeight="1" spans="1:3">
      <c r="A401" s="327">
        <v>2130316</v>
      </c>
      <c r="B401" s="387" t="s">
        <v>461</v>
      </c>
      <c r="C401" s="383">
        <v>470.591978</v>
      </c>
    </row>
    <row r="402" ht="16.5" customHeight="1" spans="1:3">
      <c r="A402" s="327">
        <v>2130319</v>
      </c>
      <c r="B402" s="387" t="s">
        <v>462</v>
      </c>
      <c r="C402" s="383">
        <v>4568.685592</v>
      </c>
    </row>
    <row r="403" ht="16.5" customHeight="1" spans="1:3">
      <c r="A403" s="327">
        <v>2130321</v>
      </c>
      <c r="B403" s="387" t="s">
        <v>463</v>
      </c>
      <c r="C403" s="383">
        <v>836.41566</v>
      </c>
    </row>
    <row r="404" ht="16.5" customHeight="1" spans="1:3">
      <c r="A404" s="327">
        <v>2130335</v>
      </c>
      <c r="B404" s="387" t="s">
        <v>464</v>
      </c>
      <c r="C404" s="383">
        <v>1845.21007</v>
      </c>
    </row>
    <row r="405" ht="16.5" customHeight="1" spans="1:3">
      <c r="A405" s="327">
        <v>2130399</v>
      </c>
      <c r="B405" s="388" t="s">
        <v>465</v>
      </c>
      <c r="C405" s="383">
        <v>1875.003369</v>
      </c>
    </row>
    <row r="406" ht="16.5" customHeight="1" spans="1:3">
      <c r="A406" s="326">
        <v>21305</v>
      </c>
      <c r="B406" s="387" t="s">
        <v>466</v>
      </c>
      <c r="C406" s="383">
        <v>12664.913761</v>
      </c>
    </row>
    <row r="407" ht="16.5" customHeight="1" spans="1:3">
      <c r="A407" s="327">
        <v>2130501</v>
      </c>
      <c r="B407" s="387" t="s">
        <v>123</v>
      </c>
      <c r="C407" s="383">
        <v>321.958265</v>
      </c>
    </row>
    <row r="408" ht="16.5" customHeight="1" spans="1:3">
      <c r="A408" s="327">
        <v>2130504</v>
      </c>
      <c r="B408" s="387" t="s">
        <v>467</v>
      </c>
      <c r="C408" s="383">
        <v>1021.839133</v>
      </c>
    </row>
    <row r="409" ht="16.5" customHeight="1" spans="1:3">
      <c r="A409" s="327">
        <v>2130505</v>
      </c>
      <c r="B409" s="387" t="s">
        <v>468</v>
      </c>
      <c r="C409" s="383">
        <v>3351.02848</v>
      </c>
    </row>
    <row r="410" ht="16.5" customHeight="1" spans="1:3">
      <c r="A410" s="327">
        <v>2130506</v>
      </c>
      <c r="B410" s="387" t="s">
        <v>469</v>
      </c>
      <c r="C410" s="383">
        <v>3510.8591</v>
      </c>
    </row>
    <row r="411" ht="16.5" customHeight="1" spans="1:3">
      <c r="A411" s="327">
        <v>2130507</v>
      </c>
      <c r="B411" s="387" t="s">
        <v>470</v>
      </c>
      <c r="C411" s="383">
        <v>502.33408</v>
      </c>
    </row>
    <row r="412" ht="16.5" customHeight="1" spans="1:3">
      <c r="A412" s="327">
        <v>2130550</v>
      </c>
      <c r="B412" s="387" t="s">
        <v>471</v>
      </c>
      <c r="C412" s="383">
        <v>129.970033</v>
      </c>
    </row>
    <row r="413" ht="16.5" customHeight="1" spans="1:3">
      <c r="A413" s="327">
        <v>2130599</v>
      </c>
      <c r="B413" s="387" t="s">
        <v>472</v>
      </c>
      <c r="C413" s="383">
        <v>3826.92467</v>
      </c>
    </row>
    <row r="414" ht="16.5" customHeight="1" spans="1:3">
      <c r="A414" s="326">
        <v>21307</v>
      </c>
      <c r="B414" s="387" t="s">
        <v>473</v>
      </c>
      <c r="C414" s="383">
        <v>4003.72607</v>
      </c>
    </row>
    <row r="415" ht="16.5" customHeight="1" spans="1:3">
      <c r="A415" s="327">
        <v>2130701</v>
      </c>
      <c r="B415" s="387" t="s">
        <v>474</v>
      </c>
      <c r="C415" s="383">
        <v>1642.77</v>
      </c>
    </row>
    <row r="416" ht="16.5" customHeight="1" spans="1:3">
      <c r="A416" s="327">
        <v>2130705</v>
      </c>
      <c r="B416" s="387" t="s">
        <v>475</v>
      </c>
      <c r="C416" s="383">
        <v>2356.804708</v>
      </c>
    </row>
    <row r="417" ht="16.5" customHeight="1" spans="1:3">
      <c r="A417" s="327">
        <v>2130799</v>
      </c>
      <c r="B417" s="387" t="s">
        <v>476</v>
      </c>
      <c r="C417" s="383">
        <v>4.151362</v>
      </c>
    </row>
    <row r="418" ht="16.5" customHeight="1" spans="1:3">
      <c r="A418" s="326">
        <v>21308</v>
      </c>
      <c r="B418" s="387" t="s">
        <v>477</v>
      </c>
      <c r="C418" s="383">
        <v>3556.468711</v>
      </c>
    </row>
    <row r="419" ht="16.5" customHeight="1" spans="1:3">
      <c r="A419" s="327">
        <v>2130803</v>
      </c>
      <c r="B419" s="387" t="s">
        <v>478</v>
      </c>
      <c r="C419" s="383">
        <v>2634.181211</v>
      </c>
    </row>
    <row r="420" ht="16.5" customHeight="1" spans="1:3">
      <c r="A420" s="327">
        <v>2130804</v>
      </c>
      <c r="B420" s="387" t="s">
        <v>479</v>
      </c>
      <c r="C420" s="383">
        <v>922.2875</v>
      </c>
    </row>
    <row r="421" ht="16.5" customHeight="1" spans="1:3">
      <c r="A421" s="326">
        <v>21399</v>
      </c>
      <c r="B421" s="388" t="s">
        <v>480</v>
      </c>
      <c r="C421" s="383">
        <v>0</v>
      </c>
    </row>
    <row r="422" ht="16.5" customHeight="1" spans="1:3">
      <c r="A422" s="327">
        <v>2139999</v>
      </c>
      <c r="B422" s="387" t="s">
        <v>481</v>
      </c>
      <c r="C422" s="383">
        <v>0</v>
      </c>
    </row>
    <row r="423" ht="16.5" customHeight="1" spans="1:3">
      <c r="A423" s="328">
        <v>214</v>
      </c>
      <c r="B423" s="387" t="s">
        <v>482</v>
      </c>
      <c r="C423" s="383">
        <v>18653.846607</v>
      </c>
    </row>
    <row r="424" ht="16.5" customHeight="1" spans="1:3">
      <c r="A424" s="326">
        <v>21401</v>
      </c>
      <c r="B424" s="387" t="s">
        <v>483</v>
      </c>
      <c r="C424" s="383">
        <v>13392.58964</v>
      </c>
    </row>
    <row r="425" ht="16.5" customHeight="1" spans="1:3">
      <c r="A425" s="327">
        <v>2140101</v>
      </c>
      <c r="B425" s="387" t="s">
        <v>123</v>
      </c>
      <c r="C425" s="383">
        <v>427.964551</v>
      </c>
    </row>
    <row r="426" ht="16.5" customHeight="1" spans="1:3">
      <c r="A426" s="327">
        <v>2140104</v>
      </c>
      <c r="B426" s="387" t="s">
        <v>484</v>
      </c>
      <c r="C426" s="383">
        <v>5002.475519</v>
      </c>
    </row>
    <row r="427" ht="16.5" customHeight="1" spans="1:3">
      <c r="A427" s="327">
        <v>2140106</v>
      </c>
      <c r="B427" s="387" t="s">
        <v>485</v>
      </c>
      <c r="C427" s="383">
        <v>4219.333842</v>
      </c>
    </row>
    <row r="428" ht="16.5" customHeight="1" spans="1:3">
      <c r="A428" s="327">
        <v>2140110</v>
      </c>
      <c r="B428" s="387" t="s">
        <v>486</v>
      </c>
      <c r="C428" s="383">
        <v>129.32</v>
      </c>
    </row>
    <row r="429" ht="16.5" customHeight="1" spans="1:3">
      <c r="A429" s="327">
        <v>2140112</v>
      </c>
      <c r="B429" s="388" t="s">
        <v>487</v>
      </c>
      <c r="C429" s="383">
        <v>2028.226453</v>
      </c>
    </row>
    <row r="430" ht="16.5" customHeight="1" spans="1:3">
      <c r="A430" s="327">
        <v>2140123</v>
      </c>
      <c r="B430" s="387" t="s">
        <v>488</v>
      </c>
      <c r="C430" s="383">
        <v>12.07</v>
      </c>
    </row>
    <row r="431" ht="16.5" customHeight="1" spans="1:3">
      <c r="A431" s="327">
        <v>2140128</v>
      </c>
      <c r="B431" s="387" t="s">
        <v>489</v>
      </c>
      <c r="C431" s="383">
        <v>5.494</v>
      </c>
    </row>
    <row r="432" ht="16.5" customHeight="1" spans="1:3">
      <c r="A432" s="327">
        <v>2140131</v>
      </c>
      <c r="B432" s="387" t="s">
        <v>490</v>
      </c>
      <c r="C432" s="383">
        <v>164.412281</v>
      </c>
    </row>
    <row r="433" ht="16.5" customHeight="1" spans="1:3">
      <c r="A433" s="327">
        <v>2140136</v>
      </c>
      <c r="B433" s="388" t="s">
        <v>491</v>
      </c>
      <c r="C433" s="383">
        <v>64.949588</v>
      </c>
    </row>
    <row r="434" ht="16.5" customHeight="1" spans="1:3">
      <c r="A434" s="327">
        <v>2140139</v>
      </c>
      <c r="B434" s="387" t="s">
        <v>492</v>
      </c>
      <c r="C434" s="383">
        <v>200</v>
      </c>
    </row>
    <row r="435" ht="16.5" customHeight="1" spans="1:3">
      <c r="A435" s="327">
        <v>2140199</v>
      </c>
      <c r="B435" s="387" t="s">
        <v>493</v>
      </c>
      <c r="C435" s="383">
        <v>1138.343406</v>
      </c>
    </row>
    <row r="436" ht="16.5" customHeight="1" spans="1:3">
      <c r="A436" s="326">
        <v>21402</v>
      </c>
      <c r="B436" s="388" t="s">
        <v>494</v>
      </c>
      <c r="C436" s="383">
        <v>41</v>
      </c>
    </row>
    <row r="437" ht="16.5" customHeight="1" spans="1:3">
      <c r="A437" s="327">
        <v>2140206</v>
      </c>
      <c r="B437" s="387" t="s">
        <v>495</v>
      </c>
      <c r="C437" s="383">
        <v>41</v>
      </c>
    </row>
    <row r="438" ht="16.5" customHeight="1" spans="1:3">
      <c r="A438" s="326">
        <v>21404</v>
      </c>
      <c r="B438" s="390" t="s">
        <v>496</v>
      </c>
      <c r="C438" s="383">
        <v>501.4181</v>
      </c>
    </row>
    <row r="439" ht="16.5" customHeight="1" spans="1:3">
      <c r="A439" s="327">
        <v>2140499</v>
      </c>
      <c r="B439" s="388" t="s">
        <v>497</v>
      </c>
      <c r="C439" s="383">
        <v>501.4181</v>
      </c>
    </row>
    <row r="440" ht="16.5" customHeight="1" spans="1:3">
      <c r="A440" s="326">
        <v>21406</v>
      </c>
      <c r="B440" s="387" t="s">
        <v>498</v>
      </c>
      <c r="C440" s="383">
        <v>2855.278867</v>
      </c>
    </row>
    <row r="441" ht="16.5" customHeight="1" spans="1:3">
      <c r="A441" s="327">
        <v>2140601</v>
      </c>
      <c r="B441" s="387" t="s">
        <v>499</v>
      </c>
      <c r="C441" s="383">
        <v>2384.969515</v>
      </c>
    </row>
    <row r="442" ht="16.5" customHeight="1" spans="1:3">
      <c r="A442" s="327">
        <v>2140602</v>
      </c>
      <c r="B442" s="387" t="s">
        <v>500</v>
      </c>
      <c r="C442" s="383">
        <v>470.309352</v>
      </c>
    </row>
    <row r="443" ht="16.5" customHeight="1" spans="1:3">
      <c r="A443" s="326">
        <v>21499</v>
      </c>
      <c r="B443" s="387" t="s">
        <v>501</v>
      </c>
      <c r="C443" s="383">
        <v>1863.56</v>
      </c>
    </row>
    <row r="444" ht="16.5" customHeight="1" spans="1:3">
      <c r="A444" s="327">
        <v>2149901</v>
      </c>
      <c r="B444" s="387" t="s">
        <v>502</v>
      </c>
      <c r="C444" s="383">
        <v>1859.36</v>
      </c>
    </row>
    <row r="445" ht="16.5" customHeight="1" spans="1:3">
      <c r="A445" s="327">
        <v>2149999</v>
      </c>
      <c r="B445" s="387" t="s">
        <v>503</v>
      </c>
      <c r="C445" s="383">
        <v>4.2</v>
      </c>
    </row>
    <row r="446" ht="16.5" customHeight="1" spans="1:3">
      <c r="A446" s="328">
        <v>215</v>
      </c>
      <c r="B446" s="387" t="s">
        <v>504</v>
      </c>
      <c r="C446" s="383">
        <v>1255.2</v>
      </c>
    </row>
    <row r="447" ht="16.5" customHeight="1" spans="1:3">
      <c r="A447" s="326">
        <v>21505</v>
      </c>
      <c r="B447" s="387" t="s">
        <v>505</v>
      </c>
      <c r="C447" s="383">
        <v>60</v>
      </c>
    </row>
    <row r="448" ht="16.5" customHeight="1" spans="1:3">
      <c r="A448" s="327">
        <v>2150507</v>
      </c>
      <c r="B448" s="387" t="s">
        <v>506</v>
      </c>
      <c r="C448" s="383">
        <v>35</v>
      </c>
    </row>
    <row r="449" ht="16.5" customHeight="1" spans="1:3">
      <c r="A449" s="327">
        <v>2150599</v>
      </c>
      <c r="B449" s="387" t="s">
        <v>507</v>
      </c>
      <c r="C449" s="383">
        <v>25</v>
      </c>
    </row>
    <row r="450" ht="16.5" customHeight="1" spans="1:3">
      <c r="A450" s="326">
        <v>21508</v>
      </c>
      <c r="B450" s="387" t="s">
        <v>508</v>
      </c>
      <c r="C450" s="383">
        <v>585.6</v>
      </c>
    </row>
    <row r="451" ht="16.5" customHeight="1" spans="1:3">
      <c r="A451" s="327">
        <v>2150805</v>
      </c>
      <c r="B451" s="388" t="s">
        <v>509</v>
      </c>
      <c r="C451" s="383">
        <v>399.2</v>
      </c>
    </row>
    <row r="452" ht="16.5" customHeight="1" spans="1:3">
      <c r="A452" s="327">
        <v>2150899</v>
      </c>
      <c r="B452" s="387" t="s">
        <v>510</v>
      </c>
      <c r="C452" s="383">
        <v>186.4</v>
      </c>
    </row>
    <row r="453" ht="16.5" customHeight="1" spans="1:3">
      <c r="A453" s="326">
        <v>21599</v>
      </c>
      <c r="B453" s="388" t="s">
        <v>511</v>
      </c>
      <c r="C453" s="383">
        <v>609.6</v>
      </c>
    </row>
    <row r="454" ht="16.5" customHeight="1" spans="1:3">
      <c r="A454" s="327">
        <v>2159999</v>
      </c>
      <c r="B454" s="387" t="s">
        <v>512</v>
      </c>
      <c r="C454" s="383">
        <v>609.6</v>
      </c>
    </row>
    <row r="455" ht="16.5" customHeight="1" spans="1:3">
      <c r="A455" s="328">
        <v>216</v>
      </c>
      <c r="B455" s="388" t="s">
        <v>513</v>
      </c>
      <c r="C455" s="383">
        <v>2739.453718</v>
      </c>
    </row>
    <row r="456" ht="16.5" customHeight="1" spans="1:3">
      <c r="A456" s="326">
        <v>21602</v>
      </c>
      <c r="B456" s="387" t="s">
        <v>514</v>
      </c>
      <c r="C456" s="383">
        <v>2123.153718</v>
      </c>
    </row>
    <row r="457" ht="16.5" customHeight="1" spans="1:3">
      <c r="A457" s="327">
        <v>2160201</v>
      </c>
      <c r="B457" s="387" t="s">
        <v>123</v>
      </c>
      <c r="C457" s="383">
        <v>236.3649</v>
      </c>
    </row>
    <row r="458" ht="16.5" customHeight="1" spans="1:3">
      <c r="A458" s="327">
        <v>2160219</v>
      </c>
      <c r="B458" s="388" t="s">
        <v>515</v>
      </c>
      <c r="C458" s="383">
        <v>265</v>
      </c>
    </row>
    <row r="459" ht="16.5" customHeight="1" spans="1:3">
      <c r="A459" s="327">
        <v>2160299</v>
      </c>
      <c r="B459" s="387" t="s">
        <v>516</v>
      </c>
      <c r="C459" s="383">
        <v>1621.788818</v>
      </c>
    </row>
    <row r="460" ht="16.5" customHeight="1" spans="1:3">
      <c r="A460" s="326">
        <v>21606</v>
      </c>
      <c r="B460" s="387" t="s">
        <v>517</v>
      </c>
      <c r="C460" s="383">
        <v>616.3</v>
      </c>
    </row>
    <row r="461" ht="16.5" customHeight="1" spans="1:3">
      <c r="A461" s="327">
        <v>2160699</v>
      </c>
      <c r="B461" s="390" t="s">
        <v>518</v>
      </c>
      <c r="C461" s="383">
        <v>616.3</v>
      </c>
    </row>
    <row r="462" ht="16.5" customHeight="1" spans="1:3">
      <c r="A462" s="328">
        <v>217</v>
      </c>
      <c r="B462" s="388" t="s">
        <v>519</v>
      </c>
      <c r="C462" s="383">
        <v>192.881573</v>
      </c>
    </row>
    <row r="463" ht="16.5" customHeight="1" spans="1:3">
      <c r="A463" s="326">
        <v>21703</v>
      </c>
      <c r="B463" s="387" t="s">
        <v>520</v>
      </c>
      <c r="C463" s="383">
        <v>1.0431</v>
      </c>
    </row>
    <row r="464" ht="16.5" customHeight="1" spans="1:3">
      <c r="A464" s="327">
        <v>2170302</v>
      </c>
      <c r="B464" s="387" t="s">
        <v>521</v>
      </c>
      <c r="C464" s="383">
        <v>1.0431</v>
      </c>
    </row>
    <row r="465" ht="16.5" customHeight="1" spans="1:3">
      <c r="A465" s="326">
        <v>21799</v>
      </c>
      <c r="B465" s="388" t="s">
        <v>522</v>
      </c>
      <c r="C465" s="383">
        <v>191.838473</v>
      </c>
    </row>
    <row r="466" ht="16.5" customHeight="1" spans="1:3">
      <c r="A466" s="327">
        <v>2179902</v>
      </c>
      <c r="B466" s="387" t="s">
        <v>523</v>
      </c>
      <c r="C466" s="383">
        <v>1.838473</v>
      </c>
    </row>
    <row r="467" ht="16.5" customHeight="1" spans="1:3">
      <c r="A467" s="327">
        <v>2179999</v>
      </c>
      <c r="B467" s="387" t="s">
        <v>524</v>
      </c>
      <c r="C467" s="383">
        <v>190</v>
      </c>
    </row>
    <row r="468" ht="16.5" customHeight="1" spans="1:3">
      <c r="A468" s="328">
        <v>220</v>
      </c>
      <c r="B468" s="388" t="s">
        <v>525</v>
      </c>
      <c r="C468" s="383">
        <v>6426.814042</v>
      </c>
    </row>
    <row r="469" ht="16.5" customHeight="1" spans="1:3">
      <c r="A469" s="326">
        <v>22001</v>
      </c>
      <c r="B469" s="387" t="s">
        <v>526</v>
      </c>
      <c r="C469" s="383">
        <v>6120.57654</v>
      </c>
    </row>
    <row r="470" ht="16.5" customHeight="1" spans="1:3">
      <c r="A470" s="327">
        <v>2200101</v>
      </c>
      <c r="B470" s="390" t="s">
        <v>123</v>
      </c>
      <c r="C470" s="383">
        <v>567.238703</v>
      </c>
    </row>
    <row r="471" ht="16.5" customHeight="1" spans="1:3">
      <c r="A471" s="327">
        <v>2200106</v>
      </c>
      <c r="B471" s="388" t="s">
        <v>527</v>
      </c>
      <c r="C471" s="383">
        <v>188.789284</v>
      </c>
    </row>
    <row r="472" ht="16.5" customHeight="1" spans="1:3">
      <c r="A472" s="327">
        <v>2200112</v>
      </c>
      <c r="B472" s="387" t="s">
        <v>528</v>
      </c>
      <c r="C472" s="383">
        <v>1214.200465</v>
      </c>
    </row>
    <row r="473" ht="16.5" customHeight="1" spans="1:3">
      <c r="A473" s="327">
        <v>2200114</v>
      </c>
      <c r="B473" s="387" t="s">
        <v>529</v>
      </c>
      <c r="C473" s="383">
        <v>1.450086</v>
      </c>
    </row>
    <row r="474" ht="16.5" customHeight="1" spans="1:3">
      <c r="A474" s="327">
        <v>2200129</v>
      </c>
      <c r="B474" s="387" t="s">
        <v>530</v>
      </c>
      <c r="C474" s="383">
        <v>26</v>
      </c>
    </row>
    <row r="475" ht="16.5" customHeight="1" spans="1:3">
      <c r="A475" s="327">
        <v>2200150</v>
      </c>
      <c r="B475" s="388" t="s">
        <v>127</v>
      </c>
      <c r="C475" s="383">
        <v>1525.891213</v>
      </c>
    </row>
    <row r="476" ht="16.5" customHeight="1" spans="1:3">
      <c r="A476" s="327">
        <v>2200199</v>
      </c>
      <c r="B476" s="387" t="s">
        <v>531</v>
      </c>
      <c r="C476" s="383">
        <v>2597.006789</v>
      </c>
    </row>
    <row r="477" ht="16.5" customHeight="1" spans="1:3">
      <c r="A477" s="326">
        <v>22005</v>
      </c>
      <c r="B477" s="388" t="s">
        <v>532</v>
      </c>
      <c r="C477" s="383">
        <v>306.237502</v>
      </c>
    </row>
    <row r="478" ht="16.5" customHeight="1" spans="1:3">
      <c r="A478" s="327">
        <v>2200501</v>
      </c>
      <c r="B478" s="387" t="s">
        <v>123</v>
      </c>
      <c r="C478" s="383">
        <v>78.4886</v>
      </c>
    </row>
    <row r="479" ht="16.5" customHeight="1" spans="1:3">
      <c r="A479" s="327">
        <v>2200504</v>
      </c>
      <c r="B479" s="390" t="s">
        <v>533</v>
      </c>
      <c r="C479" s="383">
        <v>197.748902</v>
      </c>
    </row>
    <row r="480" ht="16.5" customHeight="1" spans="1:3">
      <c r="A480" s="327">
        <v>2200509</v>
      </c>
      <c r="B480" s="388" t="s">
        <v>534</v>
      </c>
      <c r="C480" s="383">
        <v>30</v>
      </c>
    </row>
    <row r="481" ht="16.5" customHeight="1" spans="1:3">
      <c r="A481" s="326">
        <v>22099</v>
      </c>
      <c r="B481" s="387" t="s">
        <v>535</v>
      </c>
      <c r="C481" s="383">
        <v>0</v>
      </c>
    </row>
    <row r="482" ht="16.5" customHeight="1" spans="1:3">
      <c r="A482" s="327">
        <v>2209999</v>
      </c>
      <c r="B482" s="388" t="s">
        <v>536</v>
      </c>
      <c r="C482" s="383">
        <v>0</v>
      </c>
    </row>
    <row r="483" ht="16.5" customHeight="1" spans="1:3">
      <c r="A483" s="328">
        <v>221</v>
      </c>
      <c r="B483" s="387" t="s">
        <v>537</v>
      </c>
      <c r="C483" s="383">
        <v>16857.588718</v>
      </c>
    </row>
    <row r="484" ht="16.5" customHeight="1" spans="1:3">
      <c r="A484" s="326">
        <v>22101</v>
      </c>
      <c r="B484" s="387" t="s">
        <v>538</v>
      </c>
      <c r="C484" s="383">
        <v>6452.194058</v>
      </c>
    </row>
    <row r="485" ht="16.5" customHeight="1" spans="1:3">
      <c r="A485" s="327">
        <v>2210101</v>
      </c>
      <c r="B485" s="390" t="s">
        <v>539</v>
      </c>
      <c r="C485" s="383">
        <v>752.748675</v>
      </c>
    </row>
    <row r="486" ht="16.5" customHeight="1" spans="1:3">
      <c r="A486" s="327">
        <v>2210103</v>
      </c>
      <c r="B486" s="388" t="s">
        <v>540</v>
      </c>
      <c r="C486" s="383">
        <v>0</v>
      </c>
    </row>
    <row r="487" ht="16.5" customHeight="1" spans="1:3">
      <c r="A487" s="327">
        <v>2210105</v>
      </c>
      <c r="B487" s="387" t="s">
        <v>541</v>
      </c>
      <c r="C487" s="383">
        <v>65.14</v>
      </c>
    </row>
    <row r="488" ht="16.5" customHeight="1" spans="1:3">
      <c r="A488" s="327">
        <v>2210107</v>
      </c>
      <c r="B488" s="387" t="s">
        <v>542</v>
      </c>
      <c r="C488" s="383">
        <v>0.618</v>
      </c>
    </row>
    <row r="489" ht="16.5" customHeight="1" spans="1:3">
      <c r="A489" s="327">
        <v>2210108</v>
      </c>
      <c r="B489" s="387" t="s">
        <v>543</v>
      </c>
      <c r="C489" s="383">
        <v>58</v>
      </c>
    </row>
    <row r="490" ht="16.5" customHeight="1" spans="1:3">
      <c r="A490" s="327">
        <v>2210199</v>
      </c>
      <c r="B490" s="387" t="s">
        <v>544</v>
      </c>
      <c r="C490" s="383">
        <v>5575.687383</v>
      </c>
    </row>
    <row r="491" ht="16.5" customHeight="1" spans="1:3">
      <c r="A491" s="326">
        <v>22102</v>
      </c>
      <c r="B491" s="387" t="s">
        <v>545</v>
      </c>
      <c r="C491" s="383">
        <v>10329.66666</v>
      </c>
    </row>
    <row r="492" ht="16.5" customHeight="1" spans="1:3">
      <c r="A492" s="327">
        <v>2210201</v>
      </c>
      <c r="B492" s="387" t="s">
        <v>546</v>
      </c>
      <c r="C492" s="383">
        <v>10329.66666</v>
      </c>
    </row>
    <row r="493" ht="16.5" customHeight="1" spans="1:3">
      <c r="A493" s="326">
        <v>22103</v>
      </c>
      <c r="B493" s="387" t="s">
        <v>547</v>
      </c>
      <c r="C493" s="383">
        <v>75.728</v>
      </c>
    </row>
    <row r="494" ht="16.5" customHeight="1" spans="1:3">
      <c r="A494" s="327">
        <v>2210399</v>
      </c>
      <c r="B494" s="387" t="s">
        <v>548</v>
      </c>
      <c r="C494" s="383">
        <v>75.728</v>
      </c>
    </row>
    <row r="495" ht="16.5" customHeight="1" spans="1:3">
      <c r="A495" s="328">
        <v>224</v>
      </c>
      <c r="B495" s="388" t="s">
        <v>549</v>
      </c>
      <c r="C495" s="383">
        <v>6068.365887</v>
      </c>
    </row>
    <row r="496" ht="16.5" customHeight="1" spans="1:3">
      <c r="A496" s="326">
        <v>22401</v>
      </c>
      <c r="B496" s="387" t="s">
        <v>550</v>
      </c>
      <c r="C496" s="383">
        <v>2818.587616</v>
      </c>
    </row>
    <row r="497" ht="16.5" customHeight="1" spans="1:3">
      <c r="A497" s="327">
        <v>2240101</v>
      </c>
      <c r="B497" s="387" t="s">
        <v>123</v>
      </c>
      <c r="C497" s="383">
        <v>642.465219</v>
      </c>
    </row>
    <row r="498" ht="16.5" customHeight="1" spans="1:3">
      <c r="A498" s="327">
        <v>2240106</v>
      </c>
      <c r="B498" s="387" t="s">
        <v>551</v>
      </c>
      <c r="C498" s="383">
        <v>70</v>
      </c>
    </row>
    <row r="499" ht="16.5" customHeight="1" spans="1:3">
      <c r="A499" s="327">
        <v>2240108</v>
      </c>
      <c r="B499" s="388" t="s">
        <v>552</v>
      </c>
      <c r="C499" s="383">
        <v>898</v>
      </c>
    </row>
    <row r="500" ht="16.5" customHeight="1" spans="1:3">
      <c r="A500" s="327">
        <v>2240109</v>
      </c>
      <c r="B500" s="387" t="s">
        <v>553</v>
      </c>
      <c r="C500" s="383">
        <v>116.243</v>
      </c>
    </row>
    <row r="501" ht="16.5" customHeight="1" spans="1:3">
      <c r="A501" s="327">
        <v>2240150</v>
      </c>
      <c r="B501" s="390" t="s">
        <v>127</v>
      </c>
      <c r="C501" s="383">
        <v>263.149397</v>
      </c>
    </row>
    <row r="502" ht="16.5" customHeight="1" spans="1:3">
      <c r="A502" s="327">
        <v>2240199</v>
      </c>
      <c r="B502" s="388" t="s">
        <v>554</v>
      </c>
      <c r="C502" s="383">
        <v>828.73</v>
      </c>
    </row>
    <row r="503" ht="16.5" customHeight="1" spans="1:3">
      <c r="A503" s="326">
        <v>22402</v>
      </c>
      <c r="B503" s="387" t="s">
        <v>555</v>
      </c>
      <c r="C503" s="383">
        <v>1373.848</v>
      </c>
    </row>
    <row r="504" ht="16.5" customHeight="1" spans="1:3">
      <c r="A504" s="327">
        <v>2240201</v>
      </c>
      <c r="B504" s="387" t="s">
        <v>123</v>
      </c>
      <c r="C504" s="383">
        <v>173.31</v>
      </c>
    </row>
    <row r="505" ht="16.5" customHeight="1" spans="1:3">
      <c r="A505" s="327">
        <v>2240204</v>
      </c>
      <c r="B505" s="387" t="s">
        <v>556</v>
      </c>
      <c r="C505" s="383">
        <v>47</v>
      </c>
    </row>
    <row r="506" ht="16.5" customHeight="1" spans="1:3">
      <c r="A506" s="327">
        <v>2240299</v>
      </c>
      <c r="B506" s="387" t="s">
        <v>557</v>
      </c>
      <c r="C506" s="383">
        <v>1153.538</v>
      </c>
    </row>
    <row r="507" ht="16.5" customHeight="1" spans="1:3">
      <c r="A507" s="326">
        <v>22403</v>
      </c>
      <c r="B507" s="387" t="s">
        <v>558</v>
      </c>
      <c r="C507" s="383">
        <v>290</v>
      </c>
    </row>
    <row r="508" ht="16.5" customHeight="1" spans="1:3">
      <c r="A508" s="327">
        <v>2240399</v>
      </c>
      <c r="B508" s="387" t="s">
        <v>559</v>
      </c>
      <c r="C508" s="383">
        <v>290</v>
      </c>
    </row>
    <row r="509" ht="16.5" customHeight="1" spans="1:3">
      <c r="A509" s="326">
        <v>22405</v>
      </c>
      <c r="B509" s="388" t="s">
        <v>560</v>
      </c>
      <c r="C509" s="383">
        <v>80.783165</v>
      </c>
    </row>
    <row r="510" ht="16.5" customHeight="1" spans="1:3">
      <c r="A510" s="327">
        <v>2240550</v>
      </c>
      <c r="B510" s="387" t="s">
        <v>561</v>
      </c>
      <c r="C510" s="383">
        <v>77.783165</v>
      </c>
    </row>
    <row r="511" ht="16.5" customHeight="1" spans="1:3">
      <c r="A511" s="327">
        <v>2240599</v>
      </c>
      <c r="B511" s="388" t="s">
        <v>562</v>
      </c>
      <c r="C511" s="383">
        <v>3</v>
      </c>
    </row>
    <row r="512" ht="16.5" customHeight="1" spans="1:3">
      <c r="A512" s="326">
        <v>22406</v>
      </c>
      <c r="B512" s="387" t="s">
        <v>563</v>
      </c>
      <c r="C512" s="383">
        <v>1231.111706</v>
      </c>
    </row>
    <row r="513" ht="16.5" customHeight="1" spans="1:3">
      <c r="A513" s="327">
        <v>2240601</v>
      </c>
      <c r="B513" s="390" t="s">
        <v>564</v>
      </c>
      <c r="C513" s="383">
        <v>1115.896096</v>
      </c>
    </row>
    <row r="514" ht="16.5" customHeight="1" spans="1:3">
      <c r="A514" s="327">
        <v>2240699</v>
      </c>
      <c r="B514" s="388" t="s">
        <v>565</v>
      </c>
      <c r="C514" s="383">
        <v>115.21561</v>
      </c>
    </row>
    <row r="515" ht="16.5" customHeight="1" spans="1:3">
      <c r="A515" s="326">
        <v>22407</v>
      </c>
      <c r="B515" s="387" t="s">
        <v>566</v>
      </c>
      <c r="C515" s="383">
        <v>134.0354</v>
      </c>
    </row>
    <row r="516" ht="16.5" customHeight="1" spans="1:3">
      <c r="A516" s="327">
        <v>2240703</v>
      </c>
      <c r="B516" s="387" t="s">
        <v>567</v>
      </c>
      <c r="C516" s="383">
        <v>126.1154</v>
      </c>
    </row>
    <row r="517" ht="16.5" customHeight="1" spans="1:3">
      <c r="A517" s="327">
        <v>2240704</v>
      </c>
      <c r="B517" s="387" t="s">
        <v>568</v>
      </c>
      <c r="C517" s="383">
        <v>7.92</v>
      </c>
    </row>
    <row r="518" ht="16.5" customHeight="1" spans="1:3">
      <c r="A518" s="326">
        <v>22499</v>
      </c>
      <c r="B518" s="387" t="s">
        <v>569</v>
      </c>
      <c r="C518" s="383">
        <v>140</v>
      </c>
    </row>
    <row r="519" ht="16.5" customHeight="1" spans="1:3">
      <c r="A519" s="327">
        <v>2249999</v>
      </c>
      <c r="B519" s="387" t="s">
        <v>570</v>
      </c>
      <c r="C519" s="383">
        <v>140</v>
      </c>
    </row>
    <row r="520" ht="16.5" customHeight="1" spans="1:3">
      <c r="A520" s="328">
        <v>229</v>
      </c>
      <c r="B520" s="387" t="s">
        <v>571</v>
      </c>
      <c r="C520" s="383">
        <v>144.6</v>
      </c>
    </row>
    <row r="521" ht="16.5" customHeight="1" spans="1:3">
      <c r="A521" s="326">
        <v>22999</v>
      </c>
      <c r="B521" s="388" t="s">
        <v>572</v>
      </c>
      <c r="C521" s="383">
        <v>144.6</v>
      </c>
    </row>
    <row r="522" ht="16.5" customHeight="1" spans="1:3">
      <c r="A522" s="327">
        <v>2299999</v>
      </c>
      <c r="B522" s="387" t="s">
        <v>573</v>
      </c>
      <c r="C522" s="383">
        <v>144.6</v>
      </c>
    </row>
    <row r="523" ht="16.5" customHeight="1" spans="1:3">
      <c r="A523" s="328">
        <v>232</v>
      </c>
      <c r="B523" s="387" t="s">
        <v>574</v>
      </c>
      <c r="C523" s="383">
        <v>19606.04</v>
      </c>
    </row>
    <row r="524" ht="16.5" customHeight="1" spans="1:3">
      <c r="A524" s="326">
        <v>23203</v>
      </c>
      <c r="B524" s="387" t="s">
        <v>575</v>
      </c>
      <c r="C524" s="383">
        <v>19606.04</v>
      </c>
    </row>
    <row r="525" ht="16.5" customHeight="1" spans="1:3">
      <c r="A525" s="327">
        <v>2320301</v>
      </c>
      <c r="B525" s="388" t="s">
        <v>576</v>
      </c>
      <c r="C525" s="383">
        <v>19606.04</v>
      </c>
    </row>
    <row r="526" ht="16.5" customHeight="1" spans="1:3">
      <c r="A526" s="328">
        <v>233</v>
      </c>
      <c r="B526" s="387" t="s">
        <v>577</v>
      </c>
      <c r="C526" s="383">
        <v>5.035</v>
      </c>
    </row>
    <row r="527" ht="16.5" customHeight="1" spans="1:3">
      <c r="A527" s="326">
        <v>23303</v>
      </c>
      <c r="B527" s="388" t="s">
        <v>578</v>
      </c>
      <c r="C527" s="383">
        <v>5.035</v>
      </c>
    </row>
    <row r="528" ht="16.5" customHeight="1" spans="1:3">
      <c r="A528" s="327">
        <v>23303</v>
      </c>
      <c r="B528" s="387" t="s">
        <v>578</v>
      </c>
      <c r="C528" s="383">
        <v>5.035</v>
      </c>
    </row>
    <row r="529" ht="32.25" customHeight="1" spans="2:11">
      <c r="B529" s="391" t="s">
        <v>579</v>
      </c>
      <c r="C529" s="391"/>
      <c r="D529" s="163"/>
      <c r="E529" s="163"/>
      <c r="F529" s="163"/>
      <c r="G529" s="163"/>
      <c r="H529" s="163"/>
      <c r="I529" s="163"/>
      <c r="J529" s="163"/>
      <c r="K529" s="163"/>
    </row>
    <row r="531" customHeight="1" spans="3:3">
      <c r="C531" s="375" t="s">
        <v>580</v>
      </c>
    </row>
  </sheetData>
  <mergeCells count="4">
    <mergeCell ref="B1:C1"/>
    <mergeCell ref="B2:C2"/>
    <mergeCell ref="B4:C4"/>
    <mergeCell ref="B529:C529"/>
  </mergeCells>
  <printOptions horizontalCentered="1"/>
  <pageMargins left="0.236220472440945" right="0.236220472440945" top="0.511811023622047" bottom="0.433070866141732"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zoomScale="130" zoomScaleNormal="130" workbookViewId="0">
      <selection activeCell="C7" sqref="C7:D7"/>
    </sheetView>
  </sheetViews>
  <sheetFormatPr defaultColWidth="9" defaultRowHeight="13.5" outlineLevelCol="3"/>
  <cols>
    <col min="1" max="1" width="26.625" style="100" customWidth="1"/>
    <col min="2" max="2" width="13.25" style="100" customWidth="1"/>
    <col min="3" max="3" width="20.75" style="151" customWidth="1"/>
    <col min="4" max="4" width="19.5" style="151" customWidth="1"/>
    <col min="5" max="16384" width="9" style="100"/>
  </cols>
  <sheetData>
    <row r="1" ht="18.75" spans="1:4">
      <c r="A1" s="87" t="s">
        <v>581</v>
      </c>
      <c r="B1" s="87"/>
      <c r="C1" s="87"/>
      <c r="D1" s="87"/>
    </row>
    <row r="2" ht="25.5" customHeight="1" spans="1:4">
      <c r="A2" s="310" t="s">
        <v>582</v>
      </c>
      <c r="B2" s="310"/>
      <c r="C2" s="310"/>
      <c r="D2" s="310"/>
    </row>
    <row r="3" ht="20.25" customHeight="1" spans="1:4">
      <c r="A3" s="89" t="s">
        <v>583</v>
      </c>
      <c r="B3" s="89"/>
      <c r="C3" s="89"/>
      <c r="D3" s="89"/>
    </row>
    <row r="4" ht="14.25" customHeight="1" spans="1:4">
      <c r="A4" s="101"/>
      <c r="B4" s="101"/>
      <c r="C4" s="153"/>
      <c r="D4" s="306" t="s">
        <v>35</v>
      </c>
    </row>
    <row r="5" ht="21.75" customHeight="1" spans="1:4">
      <c r="A5" s="145" t="s">
        <v>584</v>
      </c>
      <c r="B5" s="145"/>
      <c r="C5" s="146" t="s">
        <v>585</v>
      </c>
      <c r="D5" s="146" t="s">
        <v>586</v>
      </c>
    </row>
    <row r="6" s="99" customFormat="1" ht="22.5" customHeight="1" spans="1:4">
      <c r="A6" s="372" t="s">
        <v>587</v>
      </c>
      <c r="B6" s="372"/>
      <c r="C6" s="373">
        <f>C7+C36</f>
        <v>71070.375755</v>
      </c>
      <c r="D6" s="373">
        <f>D7+D36</f>
        <v>57983.8238928</v>
      </c>
    </row>
    <row r="7" s="99" customFormat="1" ht="14.25" customHeight="1" spans="1:4">
      <c r="A7" s="312" t="s">
        <v>588</v>
      </c>
      <c r="B7" s="313"/>
      <c r="C7" s="374">
        <f>SUM(C8:C35)</f>
        <v>57773.478497</v>
      </c>
      <c r="D7" s="374">
        <f>SUM(D8:D35)</f>
        <v>50818.8461868</v>
      </c>
    </row>
    <row r="8" s="99" customFormat="1" ht="14.25" customHeight="1" spans="1:4">
      <c r="A8" s="315" t="s">
        <v>589</v>
      </c>
      <c r="B8" s="316" t="s">
        <v>589</v>
      </c>
      <c r="C8" s="374">
        <v>2318.832432</v>
      </c>
      <c r="D8" s="374">
        <v>1515.634686</v>
      </c>
    </row>
    <row r="9" ht="14.25" customHeight="1" spans="1:4">
      <c r="A9" s="315" t="s">
        <v>590</v>
      </c>
      <c r="B9" s="316" t="s">
        <v>590</v>
      </c>
      <c r="C9" s="374">
        <v>3053.162358</v>
      </c>
      <c r="D9" s="374">
        <v>925.192195</v>
      </c>
    </row>
    <row r="10" s="99" customFormat="1" ht="14.25" customHeight="1" spans="1:4">
      <c r="A10" s="315" t="s">
        <v>591</v>
      </c>
      <c r="B10" s="316" t="s">
        <v>591</v>
      </c>
      <c r="C10" s="374">
        <v>1593.205019</v>
      </c>
      <c r="D10" s="374">
        <v>1390.059281</v>
      </c>
    </row>
    <row r="11" ht="14.25" customHeight="1" spans="1:4">
      <c r="A11" s="315" t="s">
        <v>592</v>
      </c>
      <c r="B11" s="316" t="s">
        <v>592</v>
      </c>
      <c r="C11" s="374">
        <v>2032.509129</v>
      </c>
      <c r="D11" s="374">
        <v>1063.851339</v>
      </c>
    </row>
    <row r="12" ht="14.25" customHeight="1" spans="1:4">
      <c r="A12" s="315" t="s">
        <v>593</v>
      </c>
      <c r="B12" s="316" t="s">
        <v>593</v>
      </c>
      <c r="C12" s="374">
        <v>1583.679734</v>
      </c>
      <c r="D12" s="374">
        <v>852.518483999999</v>
      </c>
    </row>
    <row r="13" ht="14.25" customHeight="1" spans="1:4">
      <c r="A13" s="315" t="s">
        <v>594</v>
      </c>
      <c r="B13" s="316" t="s">
        <v>594</v>
      </c>
      <c r="C13" s="374">
        <v>1806.327735</v>
      </c>
      <c r="D13" s="374">
        <v>732.07006</v>
      </c>
    </row>
    <row r="14" ht="14.25" customHeight="1" spans="1:4">
      <c r="A14" s="315" t="s">
        <v>595</v>
      </c>
      <c r="B14" s="316" t="s">
        <v>595</v>
      </c>
      <c r="C14" s="374">
        <v>1588.964953</v>
      </c>
      <c r="D14" s="374">
        <v>1776.08297</v>
      </c>
    </row>
    <row r="15" ht="14.25" customHeight="1" spans="1:4">
      <c r="A15" s="315" t="s">
        <v>596</v>
      </c>
      <c r="B15" s="316" t="s">
        <v>596</v>
      </c>
      <c r="C15" s="374">
        <v>1646.649023</v>
      </c>
      <c r="D15" s="374">
        <v>2313.055359</v>
      </c>
    </row>
    <row r="16" ht="14.25" customHeight="1" spans="1:4">
      <c r="A16" s="315" t="s">
        <v>597</v>
      </c>
      <c r="B16" s="316" t="s">
        <v>597</v>
      </c>
      <c r="C16" s="374">
        <v>1371.117683</v>
      </c>
      <c r="D16" s="374">
        <v>1267.619102</v>
      </c>
    </row>
    <row r="17" ht="14.25" customHeight="1" spans="1:4">
      <c r="A17" s="315" t="s">
        <v>598</v>
      </c>
      <c r="B17" s="316" t="s">
        <v>598</v>
      </c>
      <c r="C17" s="374">
        <v>1747.628825</v>
      </c>
      <c r="D17" s="374">
        <v>1606.13182</v>
      </c>
    </row>
    <row r="18" s="99" customFormat="1" ht="14.25" customHeight="1" spans="1:4">
      <c r="A18" s="315" t="s">
        <v>599</v>
      </c>
      <c r="B18" s="316" t="s">
        <v>599</v>
      </c>
      <c r="C18" s="374">
        <v>2118.610611</v>
      </c>
      <c r="D18" s="374">
        <v>1583.0483039</v>
      </c>
    </row>
    <row r="19" s="99" customFormat="1" ht="14.25" customHeight="1" spans="1:4">
      <c r="A19" s="315" t="s">
        <v>600</v>
      </c>
      <c r="B19" s="316" t="s">
        <v>600</v>
      </c>
      <c r="C19" s="374">
        <v>2491.451935</v>
      </c>
      <c r="D19" s="374">
        <v>1218.3039943</v>
      </c>
    </row>
    <row r="20" s="99" customFormat="1" ht="14.25" customHeight="1" spans="1:4">
      <c r="A20" s="315" t="s">
        <v>601</v>
      </c>
      <c r="B20" s="316" t="s">
        <v>601</v>
      </c>
      <c r="C20" s="374">
        <v>1963.828822</v>
      </c>
      <c r="D20" s="374">
        <v>1985.09197</v>
      </c>
    </row>
    <row r="21" s="99" customFormat="1" ht="14.25" customHeight="1" spans="1:4">
      <c r="A21" s="315" t="s">
        <v>602</v>
      </c>
      <c r="B21" s="316" t="s">
        <v>602</v>
      </c>
      <c r="C21" s="374">
        <v>5198.42092</v>
      </c>
      <c r="D21" s="374">
        <v>2235.771264</v>
      </c>
    </row>
    <row r="22" s="99" customFormat="1" ht="14.25" customHeight="1" spans="1:4">
      <c r="A22" s="315" t="s">
        <v>603</v>
      </c>
      <c r="B22" s="316" t="s">
        <v>603</v>
      </c>
      <c r="C22" s="374">
        <v>2728.724807</v>
      </c>
      <c r="D22" s="374">
        <v>1110.730595</v>
      </c>
    </row>
    <row r="23" s="99" customFormat="1" ht="14.25" customHeight="1" spans="1:4">
      <c r="A23" s="315" t="s">
        <v>604</v>
      </c>
      <c r="B23" s="316" t="s">
        <v>604</v>
      </c>
      <c r="C23" s="374">
        <v>2270.246674</v>
      </c>
      <c r="D23" s="374">
        <v>1742.81053</v>
      </c>
    </row>
    <row r="24" s="99" customFormat="1" ht="14.25" customHeight="1" spans="1:4">
      <c r="A24" s="315" t="s">
        <v>605</v>
      </c>
      <c r="B24" s="316" t="s">
        <v>605</v>
      </c>
      <c r="C24" s="374">
        <v>2014.724628</v>
      </c>
      <c r="D24" s="374">
        <v>1384.367331</v>
      </c>
    </row>
    <row r="25" s="99" customFormat="1" ht="14.25" customHeight="1" spans="1:4">
      <c r="A25" s="315" t="s">
        <v>606</v>
      </c>
      <c r="B25" s="316" t="s">
        <v>606</v>
      </c>
      <c r="C25" s="374">
        <v>3060.303203</v>
      </c>
      <c r="D25" s="374">
        <v>2427.6598242</v>
      </c>
    </row>
    <row r="26" s="99" customFormat="1" ht="14.25" customHeight="1" spans="1:4">
      <c r="A26" s="315" t="s">
        <v>607</v>
      </c>
      <c r="B26" s="316" t="s">
        <v>607</v>
      </c>
      <c r="C26" s="374">
        <v>1960.175896</v>
      </c>
      <c r="D26" s="374">
        <v>1551.978616</v>
      </c>
    </row>
    <row r="27" s="99" customFormat="1" ht="14.25" customHeight="1" spans="1:4">
      <c r="A27" s="315" t="s">
        <v>608</v>
      </c>
      <c r="B27" s="316" t="s">
        <v>608</v>
      </c>
      <c r="C27" s="374">
        <v>1209.794994</v>
      </c>
      <c r="D27" s="374">
        <v>1311.607017</v>
      </c>
    </row>
    <row r="28" s="99" customFormat="1" ht="14.25" customHeight="1" spans="1:4">
      <c r="A28" s="315" t="s">
        <v>609</v>
      </c>
      <c r="B28" s="316" t="s">
        <v>609</v>
      </c>
      <c r="C28" s="374">
        <v>1098.951763</v>
      </c>
      <c r="D28" s="374">
        <v>1660.198409</v>
      </c>
    </row>
    <row r="29" s="99" customFormat="1" ht="14.25" customHeight="1" spans="1:4">
      <c r="A29" s="315" t="s">
        <v>610</v>
      </c>
      <c r="B29" s="316" t="s">
        <v>610</v>
      </c>
      <c r="C29" s="374">
        <v>1627.267232</v>
      </c>
      <c r="D29" s="374">
        <v>1745.68538</v>
      </c>
    </row>
    <row r="30" s="99" customFormat="1" ht="14.25" customHeight="1" spans="1:4">
      <c r="A30" s="315" t="s">
        <v>611</v>
      </c>
      <c r="B30" s="316" t="s">
        <v>611</v>
      </c>
      <c r="C30" s="374">
        <v>1689.445411</v>
      </c>
      <c r="D30" s="374">
        <v>1396.6145096</v>
      </c>
    </row>
    <row r="31" s="99" customFormat="1" ht="14.25" customHeight="1" spans="1:4">
      <c r="A31" s="315" t="s">
        <v>612</v>
      </c>
      <c r="B31" s="316" t="s">
        <v>612</v>
      </c>
      <c r="C31" s="374">
        <v>1515.155197</v>
      </c>
      <c r="D31" s="374">
        <v>2249.154061</v>
      </c>
    </row>
    <row r="32" s="99" customFormat="1" ht="14.25" customHeight="1" spans="1:4">
      <c r="A32" s="315" t="s">
        <v>613</v>
      </c>
      <c r="B32" s="316" t="s">
        <v>613</v>
      </c>
      <c r="C32" s="374">
        <v>1833.934692</v>
      </c>
      <c r="D32" s="374">
        <v>8325.276515</v>
      </c>
    </row>
    <row r="33" s="99" customFormat="1" ht="14.25" customHeight="1" spans="1:4">
      <c r="A33" s="315" t="s">
        <v>614</v>
      </c>
      <c r="B33" s="316" t="s">
        <v>614</v>
      </c>
      <c r="C33" s="374">
        <v>1597.079358</v>
      </c>
      <c r="D33" s="374">
        <v>2914.9468112</v>
      </c>
    </row>
    <row r="34" s="99" customFormat="1" ht="14.25" customHeight="1" spans="1:4">
      <c r="A34" s="315" t="s">
        <v>615</v>
      </c>
      <c r="B34" s="316" t="s">
        <v>615</v>
      </c>
      <c r="C34" s="374">
        <v>2612.130366</v>
      </c>
      <c r="D34" s="374">
        <v>1381.19003</v>
      </c>
    </row>
    <row r="35" s="99" customFormat="1" ht="14.25" customHeight="1" spans="1:4">
      <c r="A35" s="315" t="s">
        <v>616</v>
      </c>
      <c r="B35" s="316" t="s">
        <v>616</v>
      </c>
      <c r="C35" s="374">
        <v>2041.155097</v>
      </c>
      <c r="D35" s="374">
        <v>1152.1957296</v>
      </c>
    </row>
    <row r="36" s="99" customFormat="1" ht="14.25" customHeight="1" spans="1:4">
      <c r="A36" s="312" t="s">
        <v>617</v>
      </c>
      <c r="B36" s="313" t="s">
        <v>617</v>
      </c>
      <c r="C36" s="374">
        <f>C37+C38</f>
        <v>13296.897258</v>
      </c>
      <c r="D36" s="374">
        <f>D37+D38</f>
        <v>7164.977706</v>
      </c>
    </row>
    <row r="37" s="99" customFormat="1" ht="14.25" customHeight="1" spans="1:4">
      <c r="A37" s="315" t="s">
        <v>618</v>
      </c>
      <c r="B37" s="316" t="s">
        <v>618</v>
      </c>
      <c r="C37" s="374">
        <v>8520.379515</v>
      </c>
      <c r="D37" s="374">
        <v>6013.632152</v>
      </c>
    </row>
    <row r="38" s="99" customFormat="1" ht="14.25" customHeight="1" spans="1:4">
      <c r="A38" s="315" t="s">
        <v>619</v>
      </c>
      <c r="B38" s="316" t="s">
        <v>619</v>
      </c>
      <c r="C38" s="374">
        <v>4776.517743</v>
      </c>
      <c r="D38" s="374">
        <v>1151.345554</v>
      </c>
    </row>
  </sheetData>
  <mergeCells count="37">
    <mergeCell ref="A1:D1"/>
    <mergeCell ref="A2:D2"/>
    <mergeCell ref="A3:D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printOptions horizontalCentered="1"/>
  <pageMargins left="0.236220472440945" right="0.236220472440945" top="0.748031496062992" bottom="0.748031496062992" header="0.31496062992126" footer="0.31496062992126"/>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1"/>
  <sheetViews>
    <sheetView showZeros="0" tabSelected="1" zoomScale="130" zoomScaleNormal="130" topLeftCell="A11" workbookViewId="0">
      <selection activeCell="A31" sqref="A31:B31"/>
    </sheetView>
  </sheetViews>
  <sheetFormatPr defaultColWidth="10" defaultRowHeight="13.5" outlineLevelCol="1"/>
  <cols>
    <col min="1" max="1" width="58.75" style="85" customWidth="1"/>
    <col min="2" max="2" width="22.5" style="143" customWidth="1"/>
    <col min="3" max="16384" width="10" style="86"/>
  </cols>
  <sheetData>
    <row r="1" ht="18.75" spans="1:2">
      <c r="A1" s="87" t="s">
        <v>620</v>
      </c>
      <c r="B1" s="87"/>
    </row>
    <row r="2" ht="22.5" spans="1:2">
      <c r="A2" s="88" t="s">
        <v>582</v>
      </c>
      <c r="B2" s="88"/>
    </row>
    <row r="3" spans="1:2">
      <c r="A3" s="89" t="s">
        <v>621</v>
      </c>
      <c r="B3" s="89"/>
    </row>
    <row r="4" ht="20.25" customHeight="1" spans="1:2">
      <c r="A4" s="90"/>
      <c r="B4" s="306" t="s">
        <v>35</v>
      </c>
    </row>
    <row r="5" ht="24" customHeight="1" spans="1:2">
      <c r="A5" s="145" t="s">
        <v>622</v>
      </c>
      <c r="B5" s="146" t="s">
        <v>40</v>
      </c>
    </row>
    <row r="6" ht="24" customHeight="1" spans="1:2">
      <c r="A6" s="368" t="s">
        <v>623</v>
      </c>
      <c r="B6" s="369">
        <f>SUM(B7:B29)</f>
        <v>108592.3246838</v>
      </c>
    </row>
    <row r="7" ht="20.1" customHeight="1" spans="1:2">
      <c r="A7" s="370" t="s">
        <v>624</v>
      </c>
      <c r="B7" s="309">
        <v>276.7464</v>
      </c>
    </row>
    <row r="8" ht="20.1" customHeight="1" spans="1:2">
      <c r="A8" s="370" t="s">
        <v>625</v>
      </c>
      <c r="B8" s="309">
        <v>669.259148</v>
      </c>
    </row>
    <row r="9" ht="20.1" customHeight="1" spans="1:2">
      <c r="A9" s="370" t="s">
        <v>626</v>
      </c>
      <c r="B9" s="309">
        <v>236.4</v>
      </c>
    </row>
    <row r="10" ht="20.1" customHeight="1" spans="1:2">
      <c r="A10" s="370" t="s">
        <v>627</v>
      </c>
      <c r="B10" s="309">
        <v>484.954114</v>
      </c>
    </row>
    <row r="11" ht="20.1" customHeight="1" spans="1:2">
      <c r="A11" s="370" t="s">
        <v>628</v>
      </c>
      <c r="B11" s="309">
        <v>6925.9904384</v>
      </c>
    </row>
    <row r="12" ht="20.1" customHeight="1" spans="1:2">
      <c r="A12" s="370" t="s">
        <v>629</v>
      </c>
      <c r="B12" s="309">
        <v>29.6</v>
      </c>
    </row>
    <row r="13" ht="20.1" customHeight="1" spans="1:2">
      <c r="A13" s="370" t="s">
        <v>630</v>
      </c>
      <c r="B13" s="309">
        <v>4356.5514576</v>
      </c>
    </row>
    <row r="14" ht="20.1" customHeight="1" spans="1:2">
      <c r="A14" s="370" t="s">
        <v>631</v>
      </c>
      <c r="B14" s="309">
        <v>178.095687</v>
      </c>
    </row>
    <row r="15" ht="18.75" customHeight="1" spans="1:2">
      <c r="A15" s="370" t="s">
        <v>632</v>
      </c>
      <c r="B15" s="309">
        <v>8424.0049758</v>
      </c>
    </row>
    <row r="16" ht="20.1" customHeight="1" spans="1:2">
      <c r="A16" s="370" t="s">
        <v>633</v>
      </c>
      <c r="B16" s="309">
        <v>310.645</v>
      </c>
    </row>
    <row r="17" ht="20.1" customHeight="1" spans="1:2">
      <c r="A17" s="370" t="s">
        <v>634</v>
      </c>
      <c r="B17" s="309">
        <v>7448.511979</v>
      </c>
    </row>
    <row r="18" ht="20.1" customHeight="1" spans="1:2">
      <c r="A18" s="370" t="s">
        <v>635</v>
      </c>
      <c r="B18" s="309">
        <v>362.128793</v>
      </c>
    </row>
    <row r="19" ht="20.1" customHeight="1" spans="1:2">
      <c r="A19" s="370" t="s">
        <v>636</v>
      </c>
      <c r="B19" s="309">
        <v>2031.0691</v>
      </c>
    </row>
    <row r="20" ht="20.1" customHeight="1" spans="1:2">
      <c r="A20" s="370" t="s">
        <v>637</v>
      </c>
      <c r="B20" s="309">
        <v>817.304443</v>
      </c>
    </row>
    <row r="21" ht="20.1" customHeight="1" spans="1:2">
      <c r="A21" s="370" t="s">
        <v>638</v>
      </c>
      <c r="B21" s="309">
        <v>105.48</v>
      </c>
    </row>
    <row r="22" ht="20.1" customHeight="1" spans="1:2">
      <c r="A22" s="370" t="s">
        <v>639</v>
      </c>
      <c r="B22" s="309">
        <v>5411.533533</v>
      </c>
    </row>
    <row r="23" ht="20.1" customHeight="1" spans="1:2">
      <c r="A23" s="370" t="s">
        <v>640</v>
      </c>
      <c r="B23" s="309">
        <f>57773.4784970001-673</f>
        <v>57100.4784970001</v>
      </c>
    </row>
    <row r="24" ht="20.1" customHeight="1" spans="1:2">
      <c r="A24" s="370" t="s">
        <v>641</v>
      </c>
      <c r="B24" s="309">
        <v>673</v>
      </c>
    </row>
    <row r="25" ht="20.1" customHeight="1" spans="1:2">
      <c r="A25" s="370" t="s">
        <v>642</v>
      </c>
      <c r="B25" s="309">
        <v>3009.415563</v>
      </c>
    </row>
    <row r="26" ht="20.1" customHeight="1" spans="1:2">
      <c r="A26" s="370" t="s">
        <v>643</v>
      </c>
      <c r="B26" s="309">
        <v>702.278932</v>
      </c>
    </row>
    <row r="27" ht="20.1" customHeight="1" spans="1:2">
      <c r="A27" s="370" t="s">
        <v>644</v>
      </c>
      <c r="B27" s="309">
        <v>4614.105363</v>
      </c>
    </row>
    <row r="28" ht="20.1" customHeight="1" spans="1:2">
      <c r="A28" s="370" t="s">
        <v>645</v>
      </c>
      <c r="B28" s="309">
        <v>160.36</v>
      </c>
    </row>
    <row r="29" ht="20.1" customHeight="1" spans="1:2">
      <c r="A29" s="370" t="s">
        <v>646</v>
      </c>
      <c r="B29" s="309">
        <v>4264.41126</v>
      </c>
    </row>
    <row r="30" ht="20.1" customHeight="1" spans="1:2">
      <c r="A30" s="371"/>
      <c r="B30" s="309"/>
    </row>
    <row r="31" ht="49.5" customHeight="1" spans="1:2">
      <c r="A31" s="98" t="s">
        <v>647</v>
      </c>
      <c r="B31" s="98"/>
    </row>
    <row r="32" ht="20.1" customHeight="1"/>
    <row r="33" ht="20.1" customHeight="1" spans="1:1">
      <c r="A33" s="86"/>
    </row>
    <row r="34" ht="20.1" customHeight="1" spans="1:1">
      <c r="A34" s="86"/>
    </row>
    <row r="35" ht="20.1" customHeight="1" spans="1:1">
      <c r="A35" s="86"/>
    </row>
    <row r="36" ht="20.1" customHeight="1" spans="1:1">
      <c r="A36" s="86"/>
    </row>
    <row r="37" ht="20.1" customHeight="1" spans="1:1">
      <c r="A37" s="86"/>
    </row>
    <row r="38" ht="20.1" customHeight="1" spans="1:1">
      <c r="A38" s="86"/>
    </row>
    <row r="39" ht="20.1" customHeight="1" spans="1:1">
      <c r="A39" s="86"/>
    </row>
    <row r="40" ht="20.1" customHeight="1" spans="1:1">
      <c r="A40" s="86"/>
    </row>
    <row r="41" ht="20.1" customHeight="1" spans="1:1">
      <c r="A41" s="86"/>
    </row>
    <row r="42" ht="20.1" customHeight="1" spans="1:1">
      <c r="A42" s="86"/>
    </row>
    <row r="43" ht="20.1" customHeight="1" spans="1:1">
      <c r="A43" s="86"/>
    </row>
    <row r="44" ht="20.1" customHeight="1" spans="1:1">
      <c r="A44" s="86"/>
    </row>
    <row r="45" ht="20.1" customHeight="1" spans="1:1">
      <c r="A45" s="86"/>
    </row>
    <row r="46" ht="20.1" customHeight="1" spans="1:1">
      <c r="A46" s="86"/>
    </row>
    <row r="47" ht="20.1" customHeight="1" spans="1:1">
      <c r="A47" s="86"/>
    </row>
    <row r="48" ht="20.1" customHeight="1" spans="1:1">
      <c r="A48" s="86"/>
    </row>
    <row r="49" ht="20.1" customHeight="1" spans="1:1">
      <c r="A49" s="86"/>
    </row>
    <row r="50" ht="20.1" customHeight="1" spans="1:1">
      <c r="A50" s="86"/>
    </row>
    <row r="51" ht="20.1" customHeight="1" spans="1:1">
      <c r="A51" s="86"/>
    </row>
    <row r="52" ht="20.1" customHeight="1" spans="1:1">
      <c r="A52" s="86"/>
    </row>
    <row r="53" ht="20.1" customHeight="1" spans="1:1">
      <c r="A53" s="86"/>
    </row>
    <row r="54" spans="1:1">
      <c r="A54" s="86"/>
    </row>
    <row r="55" spans="1:1">
      <c r="A55" s="86"/>
    </row>
    <row r="56" spans="1:1">
      <c r="A56" s="86"/>
    </row>
    <row r="57" spans="1:1">
      <c r="A57" s="86"/>
    </row>
    <row r="58" spans="1:1">
      <c r="A58" s="86"/>
    </row>
    <row r="59" spans="1:1">
      <c r="A59" s="86"/>
    </row>
    <row r="60" spans="1:1">
      <c r="A60" s="86"/>
    </row>
    <row r="61" spans="1:1">
      <c r="A61" s="86"/>
    </row>
    <row r="62" spans="1:1">
      <c r="A62" s="86"/>
    </row>
    <row r="63" spans="1:1">
      <c r="A63" s="86"/>
    </row>
    <row r="64" spans="1:1">
      <c r="A64" s="86"/>
    </row>
    <row r="65" spans="1:1">
      <c r="A65" s="86"/>
    </row>
    <row r="66" spans="1:1">
      <c r="A66" s="86"/>
    </row>
    <row r="67" spans="1:1">
      <c r="A67" s="86"/>
    </row>
    <row r="68" spans="1:1">
      <c r="A68" s="86"/>
    </row>
    <row r="69" spans="1:1">
      <c r="A69" s="86"/>
    </row>
    <row r="70" spans="1:1">
      <c r="A70" s="86"/>
    </row>
    <row r="71" spans="1:1">
      <c r="A71" s="86"/>
    </row>
    <row r="72" spans="1:1">
      <c r="A72" s="86"/>
    </row>
    <row r="73" spans="1:1">
      <c r="A73" s="86"/>
    </row>
    <row r="74" spans="1:1">
      <c r="A74" s="86"/>
    </row>
    <row r="75" spans="1:1">
      <c r="A75" s="86"/>
    </row>
    <row r="76" spans="1:1">
      <c r="A76" s="86"/>
    </row>
    <row r="77" spans="1:1">
      <c r="A77" s="86"/>
    </row>
    <row r="78" spans="1:1">
      <c r="A78" s="86"/>
    </row>
    <row r="79" spans="1:1">
      <c r="A79" s="86"/>
    </row>
    <row r="80" spans="1:1">
      <c r="A80" s="86"/>
    </row>
    <row r="81" spans="1:1">
      <c r="A81" s="86"/>
    </row>
    <row r="82" spans="1:1">
      <c r="A82" s="86"/>
    </row>
    <row r="83" spans="1:1">
      <c r="A83" s="86"/>
    </row>
    <row r="84" spans="1:1">
      <c r="A84" s="86"/>
    </row>
    <row r="85" spans="1:1">
      <c r="A85" s="86"/>
    </row>
    <row r="86" spans="1:1">
      <c r="A86" s="86"/>
    </row>
    <row r="87" spans="1:1">
      <c r="A87" s="86"/>
    </row>
    <row r="88" spans="1:1">
      <c r="A88" s="86"/>
    </row>
    <row r="89" spans="1:1">
      <c r="A89" s="86"/>
    </row>
    <row r="90" spans="1:1">
      <c r="A90" s="86"/>
    </row>
    <row r="91" spans="1:1">
      <c r="A91" s="86"/>
    </row>
    <row r="92" spans="1:1">
      <c r="A92" s="86"/>
    </row>
    <row r="93" spans="1:1">
      <c r="A93" s="86"/>
    </row>
    <row r="94" spans="1:1">
      <c r="A94" s="86"/>
    </row>
    <row r="95" spans="1:1">
      <c r="A95" s="86"/>
    </row>
    <row r="96" spans="1:1">
      <c r="A96" s="86"/>
    </row>
    <row r="97" spans="1:1">
      <c r="A97" s="86"/>
    </row>
    <row r="98" spans="1:1">
      <c r="A98" s="86"/>
    </row>
    <row r="99" spans="1:1">
      <c r="A99" s="86"/>
    </row>
    <row r="100" spans="1:1">
      <c r="A100" s="86"/>
    </row>
    <row r="101" spans="1:1">
      <c r="A101" s="86"/>
    </row>
    <row r="102" spans="1:1">
      <c r="A102" s="86"/>
    </row>
    <row r="103" spans="1:1">
      <c r="A103" s="86"/>
    </row>
    <row r="104" spans="1:1">
      <c r="A104" s="86"/>
    </row>
    <row r="105" spans="1:1">
      <c r="A105" s="86"/>
    </row>
    <row r="106" spans="1:1">
      <c r="A106" s="86"/>
    </row>
    <row r="107" spans="1:1">
      <c r="A107" s="86"/>
    </row>
    <row r="108" spans="1:1">
      <c r="A108" s="86"/>
    </row>
    <row r="109" spans="1:1">
      <c r="A109" s="86"/>
    </row>
    <row r="110" spans="1:1">
      <c r="A110" s="86"/>
    </row>
    <row r="111" spans="1:1">
      <c r="A111" s="86"/>
    </row>
    <row r="112" spans="1:1">
      <c r="A112" s="86"/>
    </row>
    <row r="113" spans="1:1">
      <c r="A113" s="86"/>
    </row>
    <row r="114" spans="1:1">
      <c r="A114" s="86"/>
    </row>
    <row r="115" spans="1:1">
      <c r="A115" s="86"/>
    </row>
    <row r="116" spans="1:1">
      <c r="A116" s="86"/>
    </row>
    <row r="117" spans="1:1">
      <c r="A117" s="86"/>
    </row>
    <row r="118" spans="1:1">
      <c r="A118" s="86"/>
    </row>
    <row r="119" spans="1:1">
      <c r="A119" s="86"/>
    </row>
    <row r="120" spans="1:1">
      <c r="A120" s="86"/>
    </row>
    <row r="121" spans="1:1">
      <c r="A121" s="86"/>
    </row>
  </sheetData>
  <mergeCells count="4">
    <mergeCell ref="A1:B1"/>
    <mergeCell ref="A2:B2"/>
    <mergeCell ref="A3:B3"/>
    <mergeCell ref="A31:B31"/>
  </mergeCells>
  <printOptions horizontalCentered="1"/>
  <pageMargins left="0.25" right="0.25" top="0.75" bottom="0.75" header="0.3" footer="0.3"/>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N58"/>
  <sheetViews>
    <sheetView showZeros="0" zoomScaleSheetLayoutView="130" topLeftCell="A2" workbookViewId="0">
      <selection activeCell="L28" sqref="L28"/>
    </sheetView>
  </sheetViews>
  <sheetFormatPr defaultColWidth="9" defaultRowHeight="14.25"/>
  <cols>
    <col min="1" max="1" width="39.125" style="334" customWidth="1"/>
    <col min="2" max="5" width="11.125" style="120" customWidth="1"/>
    <col min="6" max="6" width="12.625" style="335" customWidth="1"/>
    <col min="7" max="7" width="11.75" style="336" customWidth="1"/>
    <col min="8" max="8" width="35.125" style="337" customWidth="1"/>
    <col min="9" max="12" width="11.125" style="120" customWidth="1"/>
    <col min="13" max="13" width="12.625" style="335" customWidth="1"/>
    <col min="14" max="14" width="11.75" style="335" customWidth="1"/>
    <col min="15" max="16384" width="9" style="338"/>
  </cols>
  <sheetData>
    <row r="1" ht="18" customHeight="1" spans="1:14">
      <c r="A1" s="6" t="s">
        <v>648</v>
      </c>
      <c r="B1" s="6"/>
      <c r="C1" s="6"/>
      <c r="D1" s="6"/>
      <c r="E1" s="6"/>
      <c r="F1" s="6"/>
      <c r="G1" s="6"/>
      <c r="H1" s="6"/>
      <c r="I1" s="152"/>
      <c r="J1" s="152"/>
      <c r="K1" s="152"/>
      <c r="L1" s="152"/>
      <c r="M1" s="6"/>
      <c r="N1" s="6"/>
    </row>
    <row r="2" ht="33" customHeight="1" spans="1:14">
      <c r="A2" s="32" t="s">
        <v>649</v>
      </c>
      <c r="B2" s="32"/>
      <c r="C2" s="32"/>
      <c r="D2" s="32"/>
      <c r="E2" s="32"/>
      <c r="F2" s="32"/>
      <c r="G2" s="32"/>
      <c r="H2" s="32"/>
      <c r="I2" s="32"/>
      <c r="J2" s="32"/>
      <c r="K2" s="32"/>
      <c r="L2" s="32"/>
      <c r="M2" s="32"/>
      <c r="N2" s="32"/>
    </row>
    <row r="3" ht="20.25" customHeight="1" spans="1:14">
      <c r="A3" s="339" t="s">
        <v>650</v>
      </c>
      <c r="B3" s="339"/>
      <c r="C3" s="339"/>
      <c r="D3" s="339"/>
      <c r="E3" s="339"/>
      <c r="F3" s="339"/>
      <c r="G3" s="339"/>
      <c r="H3" s="339"/>
      <c r="I3" s="358"/>
      <c r="J3" s="358"/>
      <c r="K3" s="358"/>
      <c r="L3" s="358"/>
      <c r="M3" s="339"/>
      <c r="N3" s="359" t="s">
        <v>35</v>
      </c>
    </row>
    <row r="4" ht="56.25" spans="1:14">
      <c r="A4" s="340" t="s">
        <v>651</v>
      </c>
      <c r="B4" s="195" t="s">
        <v>37</v>
      </c>
      <c r="C4" s="195" t="s">
        <v>38</v>
      </c>
      <c r="D4" s="195" t="s">
        <v>39</v>
      </c>
      <c r="E4" s="195" t="s">
        <v>40</v>
      </c>
      <c r="F4" s="38" t="s">
        <v>41</v>
      </c>
      <c r="G4" s="264" t="s">
        <v>42</v>
      </c>
      <c r="H4" s="340" t="s">
        <v>119</v>
      </c>
      <c r="I4" s="195" t="s">
        <v>37</v>
      </c>
      <c r="J4" s="195" t="s">
        <v>38</v>
      </c>
      <c r="K4" s="195" t="s">
        <v>39</v>
      </c>
      <c r="L4" s="195" t="s">
        <v>40</v>
      </c>
      <c r="M4" s="38" t="s">
        <v>41</v>
      </c>
      <c r="N4" s="280" t="s">
        <v>42</v>
      </c>
    </row>
    <row r="5" ht="20.1" customHeight="1" spans="1:14">
      <c r="A5" s="340" t="s">
        <v>44</v>
      </c>
      <c r="B5" s="341">
        <f>B6+B21</f>
        <v>146629</v>
      </c>
      <c r="C5" s="341">
        <f t="shared" ref="C5" si="0">C6+C21</f>
        <v>433423</v>
      </c>
      <c r="D5" s="341">
        <f t="shared" ref="D5:E5" si="1">D6+D21</f>
        <v>433423</v>
      </c>
      <c r="E5" s="341">
        <f t="shared" si="1"/>
        <v>433423</v>
      </c>
      <c r="F5" s="342"/>
      <c r="G5" s="343"/>
      <c r="H5" s="340" t="s">
        <v>44</v>
      </c>
      <c r="I5" s="341">
        <f>I6+I21</f>
        <v>146629</v>
      </c>
      <c r="J5" s="341">
        <f t="shared" ref="J5:K5" si="2">J6+J21</f>
        <v>433423</v>
      </c>
      <c r="K5" s="341">
        <f t="shared" si="2"/>
        <v>433423</v>
      </c>
      <c r="L5" s="341">
        <f t="shared" ref="L5" si="3">L6+L21</f>
        <v>433423</v>
      </c>
      <c r="M5" s="342">
        <f>L5/K5</f>
        <v>1</v>
      </c>
      <c r="N5" s="360">
        <v>0.977218594985561</v>
      </c>
    </row>
    <row r="6" ht="20.1" customHeight="1" spans="1:14">
      <c r="A6" s="344" t="s">
        <v>45</v>
      </c>
      <c r="B6" s="341">
        <f>SUM(B7:B19)</f>
        <v>100000</v>
      </c>
      <c r="C6" s="341">
        <f>SUM(C7:C20)</f>
        <v>162255</v>
      </c>
      <c r="D6" s="341">
        <f t="shared" ref="D6:E6" si="4">SUM(D7:D20)</f>
        <v>162255</v>
      </c>
      <c r="E6" s="341">
        <f t="shared" si="4"/>
        <v>162255</v>
      </c>
      <c r="F6" s="342">
        <f t="shared" ref="F6:F20" si="5">E6/D6</f>
        <v>1</v>
      </c>
      <c r="G6" s="345">
        <v>1.76</v>
      </c>
      <c r="H6" s="344" t="s">
        <v>46</v>
      </c>
      <c r="I6" s="341">
        <f>SUM(I7:I19)</f>
        <v>75843</v>
      </c>
      <c r="J6" s="341">
        <f t="shared" ref="J6:K6" si="6">SUM(J7:J19)</f>
        <v>183591</v>
      </c>
      <c r="K6" s="341">
        <f t="shared" si="6"/>
        <v>183591</v>
      </c>
      <c r="L6" s="341">
        <f t="shared" ref="L6" si="7">SUM(L7:L19)</f>
        <v>120877</v>
      </c>
      <c r="M6" s="342">
        <f t="shared" ref="M6:M15" si="8">L6/K6</f>
        <v>0.658403734387851</v>
      </c>
      <c r="N6" s="360">
        <v>0.977218594985561</v>
      </c>
    </row>
    <row r="7" ht="20.1" customHeight="1" spans="1:14">
      <c r="A7" s="346" t="s">
        <v>652</v>
      </c>
      <c r="B7" s="237"/>
      <c r="C7" s="237"/>
      <c r="D7" s="237"/>
      <c r="E7" s="237"/>
      <c r="F7" s="342"/>
      <c r="G7" s="347"/>
      <c r="H7" s="348" t="s">
        <v>653</v>
      </c>
      <c r="I7" s="237"/>
      <c r="J7" s="237"/>
      <c r="K7" s="237"/>
      <c r="L7" s="237">
        <v>3</v>
      </c>
      <c r="M7" s="342"/>
      <c r="N7" s="360">
        <v>0.27945</v>
      </c>
    </row>
    <row r="8" ht="20.1" customHeight="1" spans="1:14">
      <c r="A8" s="348" t="s">
        <v>654</v>
      </c>
      <c r="B8" s="237"/>
      <c r="C8" s="237"/>
      <c r="D8" s="237"/>
      <c r="E8" s="237"/>
      <c r="F8" s="342"/>
      <c r="G8" s="347"/>
      <c r="H8" s="348" t="s">
        <v>655</v>
      </c>
      <c r="I8" s="237">
        <v>3858</v>
      </c>
      <c r="J8" s="237">
        <v>3652</v>
      </c>
      <c r="K8" s="237">
        <v>3652</v>
      </c>
      <c r="L8" s="237">
        <v>1547</v>
      </c>
      <c r="M8" s="342">
        <f t="shared" si="8"/>
        <v>0.423603504928806</v>
      </c>
      <c r="N8" s="360">
        <v>0.782992489372469</v>
      </c>
    </row>
    <row r="9" ht="20.1" customHeight="1" spans="1:14">
      <c r="A9" s="348" t="s">
        <v>656</v>
      </c>
      <c r="B9" s="237"/>
      <c r="C9" s="237"/>
      <c r="D9" s="237"/>
      <c r="E9" s="237"/>
      <c r="F9" s="342"/>
      <c r="G9" s="347"/>
      <c r="H9" s="348" t="s">
        <v>657</v>
      </c>
      <c r="I9" s="237">
        <v>21807</v>
      </c>
      <c r="J9" s="237">
        <v>59941</v>
      </c>
      <c r="K9" s="237">
        <v>59941</v>
      </c>
      <c r="L9" s="237">
        <f>53910-27000+1</f>
        <v>26911</v>
      </c>
      <c r="M9" s="342">
        <f t="shared" si="8"/>
        <v>0.448958142173137</v>
      </c>
      <c r="N9" s="360">
        <v>1.46267187071655</v>
      </c>
    </row>
    <row r="10" ht="20.1" customHeight="1" spans="1:14">
      <c r="A10" s="348" t="s">
        <v>658</v>
      </c>
      <c r="B10" s="237"/>
      <c r="C10" s="237"/>
      <c r="D10" s="237"/>
      <c r="E10" s="237"/>
      <c r="F10" s="342"/>
      <c r="G10" s="347"/>
      <c r="H10" s="348" t="s">
        <v>659</v>
      </c>
      <c r="I10" s="237">
        <v>36739</v>
      </c>
      <c r="J10" s="237">
        <v>48329</v>
      </c>
      <c r="K10" s="237">
        <v>48329</v>
      </c>
      <c r="L10" s="237">
        <v>58335</v>
      </c>
      <c r="M10" s="342">
        <f t="shared" si="8"/>
        <v>1.20703925179499</v>
      </c>
      <c r="N10" s="360">
        <v>2.08808360826145</v>
      </c>
    </row>
    <row r="11" ht="20.1" customHeight="1" spans="1:14">
      <c r="A11" s="348" t="s">
        <v>660</v>
      </c>
      <c r="B11" s="128"/>
      <c r="C11" s="237">
        <v>7999</v>
      </c>
      <c r="D11" s="237">
        <v>7999</v>
      </c>
      <c r="E11" s="237">
        <v>7999</v>
      </c>
      <c r="F11" s="342">
        <f t="shared" si="5"/>
        <v>1</v>
      </c>
      <c r="G11" s="347">
        <v>1.69</v>
      </c>
      <c r="H11" s="348" t="s">
        <v>661</v>
      </c>
      <c r="I11" s="128"/>
      <c r="J11" s="237"/>
      <c r="K11" s="237"/>
      <c r="L11" s="237"/>
      <c r="M11" s="342"/>
      <c r="N11" s="360"/>
    </row>
    <row r="12" ht="20.1" customHeight="1" spans="1:14">
      <c r="A12" s="348" t="s">
        <v>662</v>
      </c>
      <c r="B12" s="128"/>
      <c r="C12" s="237">
        <v>769</v>
      </c>
      <c r="D12" s="237">
        <v>769</v>
      </c>
      <c r="E12" s="237">
        <v>769</v>
      </c>
      <c r="F12" s="342">
        <f t="shared" si="5"/>
        <v>1</v>
      </c>
      <c r="G12" s="347">
        <v>2.88</v>
      </c>
      <c r="H12" s="348" t="s">
        <v>663</v>
      </c>
      <c r="I12" s="128">
        <v>142</v>
      </c>
      <c r="J12" s="237">
        <v>53416</v>
      </c>
      <c r="K12" s="237">
        <v>53416</v>
      </c>
      <c r="L12" s="237">
        <v>16545</v>
      </c>
      <c r="M12" s="342">
        <f t="shared" si="8"/>
        <v>0.309738655084619</v>
      </c>
      <c r="N12" s="360">
        <v>0.271681374117377</v>
      </c>
    </row>
    <row r="13" ht="20.1" customHeight="1" spans="1:14">
      <c r="A13" s="348" t="s">
        <v>664</v>
      </c>
      <c r="B13" s="128">
        <v>85000</v>
      </c>
      <c r="C13" s="237">
        <f>126650+5000</f>
        <v>131650</v>
      </c>
      <c r="D13" s="237">
        <f t="shared" ref="D13:E13" si="9">126650+5000</f>
        <v>131650</v>
      </c>
      <c r="E13" s="237">
        <f t="shared" si="9"/>
        <v>131650</v>
      </c>
      <c r="F13" s="342">
        <f t="shared" si="5"/>
        <v>1</v>
      </c>
      <c r="G13" s="347">
        <v>1.79</v>
      </c>
      <c r="H13" s="348" t="s">
        <v>665</v>
      </c>
      <c r="I13" s="128">
        <v>12513</v>
      </c>
      <c r="J13" s="237">
        <v>17466</v>
      </c>
      <c r="K13" s="237">
        <v>17466</v>
      </c>
      <c r="L13" s="237">
        <v>17466</v>
      </c>
      <c r="M13" s="342">
        <f t="shared" si="8"/>
        <v>1</v>
      </c>
      <c r="N13" s="360">
        <v>1.52913150061285</v>
      </c>
    </row>
    <row r="14" ht="20.1" customHeight="1" spans="1:14">
      <c r="A14" s="348" t="s">
        <v>666</v>
      </c>
      <c r="B14" s="128"/>
      <c r="C14" s="237"/>
      <c r="D14" s="237"/>
      <c r="E14" s="237"/>
      <c r="F14" s="342"/>
      <c r="G14" s="347"/>
      <c r="H14" s="348" t="s">
        <v>667</v>
      </c>
      <c r="I14" s="128">
        <v>1</v>
      </c>
      <c r="J14" s="237">
        <v>4</v>
      </c>
      <c r="K14" s="237">
        <v>4</v>
      </c>
      <c r="L14" s="237">
        <v>1</v>
      </c>
      <c r="M14" s="342">
        <f t="shared" si="8"/>
        <v>0.25</v>
      </c>
      <c r="N14" s="360">
        <v>0.197675</v>
      </c>
    </row>
    <row r="15" ht="20.1" customHeight="1" spans="1:14">
      <c r="A15" s="348" t="s">
        <v>668</v>
      </c>
      <c r="B15" s="128"/>
      <c r="C15" s="237"/>
      <c r="D15" s="237"/>
      <c r="E15" s="237"/>
      <c r="F15" s="342"/>
      <c r="G15" s="347"/>
      <c r="H15" s="348" t="s">
        <v>669</v>
      </c>
      <c r="I15" s="128">
        <v>783</v>
      </c>
      <c r="J15" s="237">
        <v>783</v>
      </c>
      <c r="K15" s="237">
        <v>783</v>
      </c>
      <c r="L15" s="237">
        <v>69</v>
      </c>
      <c r="M15" s="342">
        <f t="shared" si="8"/>
        <v>0.0881226053639847</v>
      </c>
      <c r="N15" s="360">
        <v>0.00566677302119997</v>
      </c>
    </row>
    <row r="16" ht="20.1" customHeight="1" spans="1:14">
      <c r="A16" s="348" t="s">
        <v>670</v>
      </c>
      <c r="B16" s="128"/>
      <c r="C16" s="237"/>
      <c r="D16" s="237"/>
      <c r="E16" s="237"/>
      <c r="F16" s="342"/>
      <c r="G16" s="347"/>
      <c r="H16" s="348"/>
      <c r="I16" s="128"/>
      <c r="J16" s="237"/>
      <c r="K16" s="237"/>
      <c r="L16" s="237"/>
      <c r="M16" s="361">
        <f>K5-L5</f>
        <v>0</v>
      </c>
      <c r="N16" s="362"/>
    </row>
    <row r="17" ht="20.1" customHeight="1" spans="1:14">
      <c r="A17" s="298" t="s">
        <v>671</v>
      </c>
      <c r="B17" s="128"/>
      <c r="C17" s="237">
        <v>1126</v>
      </c>
      <c r="D17" s="237">
        <v>1126</v>
      </c>
      <c r="E17" s="237">
        <v>1126</v>
      </c>
      <c r="F17" s="342">
        <f t="shared" si="5"/>
        <v>1</v>
      </c>
      <c r="G17" s="347">
        <v>1</v>
      </c>
      <c r="H17" s="348"/>
      <c r="I17" s="128"/>
      <c r="J17" s="237"/>
      <c r="K17" s="237"/>
      <c r="L17" s="237"/>
      <c r="M17" s="361"/>
      <c r="N17" s="362"/>
    </row>
    <row r="18" ht="20.1" customHeight="1" spans="1:14">
      <c r="A18" s="298" t="s">
        <v>672</v>
      </c>
      <c r="B18" s="128"/>
      <c r="C18" s="237"/>
      <c r="D18" s="237"/>
      <c r="E18" s="237"/>
      <c r="F18" s="342"/>
      <c r="G18" s="347"/>
      <c r="H18" s="348"/>
      <c r="I18" s="128"/>
      <c r="J18" s="237"/>
      <c r="K18" s="237"/>
      <c r="L18" s="237"/>
      <c r="M18" s="361"/>
      <c r="N18" s="362"/>
    </row>
    <row r="19" ht="20.1" customHeight="1" spans="1:14">
      <c r="A19" s="298" t="s">
        <v>673</v>
      </c>
      <c r="B19" s="349">
        <v>15000</v>
      </c>
      <c r="C19" s="349">
        <v>18000</v>
      </c>
      <c r="D19" s="349">
        <v>18000</v>
      </c>
      <c r="E19" s="349">
        <v>18000</v>
      </c>
      <c r="F19" s="342">
        <f t="shared" si="5"/>
        <v>1</v>
      </c>
      <c r="G19" s="347">
        <v>1.46</v>
      </c>
      <c r="H19" s="348"/>
      <c r="I19" s="349"/>
      <c r="J19" s="349"/>
      <c r="K19" s="349"/>
      <c r="L19" s="349"/>
      <c r="M19" s="363"/>
      <c r="N19" s="362"/>
    </row>
    <row r="20" ht="20.1" customHeight="1" spans="1:14">
      <c r="A20" s="298" t="s">
        <v>674</v>
      </c>
      <c r="B20" s="349"/>
      <c r="C20" s="349">
        <v>2711</v>
      </c>
      <c r="D20" s="349">
        <v>2711</v>
      </c>
      <c r="E20" s="349">
        <v>2711</v>
      </c>
      <c r="F20" s="342">
        <f t="shared" si="5"/>
        <v>1</v>
      </c>
      <c r="G20" s="347"/>
      <c r="H20" s="348"/>
      <c r="I20" s="349"/>
      <c r="J20" s="349"/>
      <c r="K20" s="349"/>
      <c r="L20" s="349"/>
      <c r="M20" s="363"/>
      <c r="N20" s="362"/>
    </row>
    <row r="21" ht="20.1" customHeight="1" spans="1:14">
      <c r="A21" s="344" t="s">
        <v>96</v>
      </c>
      <c r="B21" s="341">
        <f>B22+B23+B24+B27</f>
        <v>46629</v>
      </c>
      <c r="C21" s="341">
        <f t="shared" ref="C21" si="10">C22+C23+C24+C27</f>
        <v>271168</v>
      </c>
      <c r="D21" s="341">
        <f t="shared" ref="D21:E21" si="11">D22+D23+D24+D27</f>
        <v>271168</v>
      </c>
      <c r="E21" s="341">
        <f t="shared" si="11"/>
        <v>271168</v>
      </c>
      <c r="F21" s="297" t="s">
        <v>675</v>
      </c>
      <c r="G21" s="350" t="s">
        <v>675</v>
      </c>
      <c r="H21" s="344" t="s">
        <v>98</v>
      </c>
      <c r="I21" s="364">
        <f>I22+I23+I24+I25+I27</f>
        <v>70786</v>
      </c>
      <c r="J21" s="364">
        <f>J22+J23+J24+J25+J27</f>
        <v>249832</v>
      </c>
      <c r="K21" s="364">
        <f>K22+K23+K24+K25+K27</f>
        <v>249832</v>
      </c>
      <c r="L21" s="364">
        <f>L22+L23+L24+L25+L27</f>
        <v>312546</v>
      </c>
      <c r="M21" s="365"/>
      <c r="N21" s="297" t="s">
        <v>675</v>
      </c>
    </row>
    <row r="22" ht="20.1" customHeight="1" spans="1:14">
      <c r="A22" s="298" t="s">
        <v>99</v>
      </c>
      <c r="B22" s="133">
        <v>41511</v>
      </c>
      <c r="C22" s="133">
        <v>66550</v>
      </c>
      <c r="D22" s="133">
        <v>66550</v>
      </c>
      <c r="E22" s="133">
        <v>66550</v>
      </c>
      <c r="F22" s="342"/>
      <c r="G22" s="351"/>
      <c r="H22" s="68" t="s">
        <v>676</v>
      </c>
      <c r="I22" s="133">
        <v>2500</v>
      </c>
      <c r="J22" s="133">
        <v>6879</v>
      </c>
      <c r="K22" s="133">
        <v>6879</v>
      </c>
      <c r="L22" s="133">
        <v>6879</v>
      </c>
      <c r="M22" s="353"/>
      <c r="N22" s="355"/>
    </row>
    <row r="23" ht="20.1" customHeight="1" spans="1:14">
      <c r="A23" s="298" t="s">
        <v>677</v>
      </c>
      <c r="B23" s="133"/>
      <c r="C23" s="133"/>
      <c r="D23" s="133"/>
      <c r="E23" s="133"/>
      <c r="F23" s="342"/>
      <c r="G23" s="351"/>
      <c r="H23" s="298" t="s">
        <v>678</v>
      </c>
      <c r="I23" s="133">
        <v>64986</v>
      </c>
      <c r="J23" s="133">
        <f>65865+5000</f>
        <v>70865</v>
      </c>
      <c r="K23" s="133">
        <f t="shared" ref="K23" si="12">65865+5000</f>
        <v>70865</v>
      </c>
      <c r="L23" s="133">
        <f>65865+5000+27000</f>
        <v>97865</v>
      </c>
      <c r="M23" s="353"/>
      <c r="N23" s="355"/>
    </row>
    <row r="24" ht="20.1" customHeight="1" spans="1:14">
      <c r="A24" s="135" t="s">
        <v>679</v>
      </c>
      <c r="B24" s="133">
        <v>3300</v>
      </c>
      <c r="C24" s="133">
        <f t="shared" ref="C24" si="13">SUM(C25:C26)</f>
        <v>202800</v>
      </c>
      <c r="D24" s="133">
        <f t="shared" ref="D24:E24" si="14">SUM(D25:D26)</f>
        <v>202800</v>
      </c>
      <c r="E24" s="133">
        <f t="shared" si="14"/>
        <v>202800</v>
      </c>
      <c r="F24" s="342"/>
      <c r="G24" s="351"/>
      <c r="H24" s="298" t="s">
        <v>680</v>
      </c>
      <c r="I24" s="286"/>
      <c r="J24" s="133">
        <v>18788</v>
      </c>
      <c r="K24" s="133">
        <v>18788</v>
      </c>
      <c r="L24" s="133">
        <v>18788</v>
      </c>
      <c r="M24" s="353"/>
      <c r="N24" s="366"/>
    </row>
    <row r="25" ht="20.1" customHeight="1" spans="1:14">
      <c r="A25" s="135" t="s">
        <v>109</v>
      </c>
      <c r="B25" s="133"/>
      <c r="C25" s="133">
        <v>50000</v>
      </c>
      <c r="D25" s="133">
        <v>50000</v>
      </c>
      <c r="E25" s="133">
        <v>50000</v>
      </c>
      <c r="F25" s="342"/>
      <c r="G25" s="352"/>
      <c r="H25" s="135" t="s">
        <v>681</v>
      </c>
      <c r="I25" s="133">
        <f>SUM(I26)</f>
        <v>3300</v>
      </c>
      <c r="J25" s="133">
        <f>SUM(J26)</f>
        <v>153300</v>
      </c>
      <c r="K25" s="133">
        <f>SUM(K26)</f>
        <v>153300</v>
      </c>
      <c r="L25" s="133">
        <f>SUM(L26)</f>
        <v>153300</v>
      </c>
      <c r="M25" s="353"/>
      <c r="N25" s="367"/>
    </row>
    <row r="26" ht="20.1" customHeight="1" spans="1:14">
      <c r="A26" s="135" t="s">
        <v>111</v>
      </c>
      <c r="B26" s="133">
        <v>3300</v>
      </c>
      <c r="C26" s="133">
        <v>152800</v>
      </c>
      <c r="D26" s="133">
        <v>152800</v>
      </c>
      <c r="E26" s="133">
        <v>152800</v>
      </c>
      <c r="F26" s="342"/>
      <c r="G26" s="352"/>
      <c r="H26" s="135" t="s">
        <v>682</v>
      </c>
      <c r="I26" s="133">
        <v>3300</v>
      </c>
      <c r="J26" s="133">
        <f>150000+3300</f>
        <v>153300</v>
      </c>
      <c r="K26" s="133">
        <f>150000+3300</f>
        <v>153300</v>
      </c>
      <c r="L26" s="133">
        <f>150000+3300</f>
        <v>153300</v>
      </c>
      <c r="M26" s="353"/>
      <c r="N26" s="367"/>
    </row>
    <row r="27" ht="20.1" customHeight="1" spans="1:14">
      <c r="A27" s="298" t="s">
        <v>683</v>
      </c>
      <c r="B27" s="133">
        <v>1818</v>
      </c>
      <c r="C27" s="133">
        <v>1818</v>
      </c>
      <c r="D27" s="133">
        <v>1818</v>
      </c>
      <c r="E27" s="133">
        <v>1818</v>
      </c>
      <c r="F27" s="342"/>
      <c r="G27" s="352"/>
      <c r="H27" s="298" t="s">
        <v>114</v>
      </c>
      <c r="I27" s="356"/>
      <c r="J27" s="356"/>
      <c r="K27" s="356"/>
      <c r="L27" s="133">
        <f>35715-1</f>
        <v>35714</v>
      </c>
      <c r="M27" s="353"/>
      <c r="N27" s="367"/>
    </row>
    <row r="28" ht="20.1" customHeight="1" spans="1:14">
      <c r="A28" s="298"/>
      <c r="B28" s="133"/>
      <c r="C28" s="133"/>
      <c r="D28" s="133"/>
      <c r="E28" s="133"/>
      <c r="F28" s="353"/>
      <c r="G28" s="352"/>
      <c r="H28" s="354"/>
      <c r="I28" s="133"/>
      <c r="J28" s="133"/>
      <c r="K28" s="133"/>
      <c r="L28" s="133"/>
      <c r="M28" s="353"/>
      <c r="N28" s="367"/>
    </row>
    <row r="29" ht="20.1" customHeight="1" spans="1:14">
      <c r="A29" s="355"/>
      <c r="B29" s="356"/>
      <c r="C29" s="356"/>
      <c r="D29" s="356"/>
      <c r="E29" s="356"/>
      <c r="F29" s="355"/>
      <c r="G29" s="351"/>
      <c r="H29" s="355"/>
      <c r="I29" s="356"/>
      <c r="J29" s="356"/>
      <c r="K29" s="356"/>
      <c r="L29" s="356"/>
      <c r="M29" s="355"/>
      <c r="N29" s="355"/>
    </row>
    <row r="30" ht="37.5" customHeight="1" spans="1:14">
      <c r="A30" s="357" t="s">
        <v>684</v>
      </c>
      <c r="B30" s="357"/>
      <c r="C30" s="357"/>
      <c r="D30" s="357"/>
      <c r="E30" s="357"/>
      <c r="F30" s="357"/>
      <c r="G30" s="357"/>
      <c r="H30" s="357"/>
      <c r="I30" s="357"/>
      <c r="J30" s="357"/>
      <c r="K30" s="357"/>
      <c r="L30" s="357"/>
      <c r="M30" s="357"/>
      <c r="N30" s="357"/>
    </row>
    <row r="31" ht="20.1" customHeight="1" spans="14:14">
      <c r="N31" s="338"/>
    </row>
    <row r="32" ht="20.1" customHeight="1" spans="14:14">
      <c r="N32" s="338"/>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334" customFormat="1" ht="20.1" customHeight="1" spans="2:14">
      <c r="B52" s="120"/>
      <c r="C52" s="120"/>
      <c r="D52" s="120"/>
      <c r="E52" s="120"/>
      <c r="F52" s="335"/>
      <c r="G52" s="336"/>
      <c r="H52" s="337"/>
      <c r="I52" s="120"/>
      <c r="J52" s="120"/>
      <c r="K52" s="120"/>
      <c r="L52" s="120"/>
      <c r="M52" s="335"/>
      <c r="N52" s="335"/>
    </row>
    <row r="53" s="334" customFormat="1" ht="20.1" customHeight="1" spans="2:14">
      <c r="B53" s="120"/>
      <c r="C53" s="120"/>
      <c r="D53" s="120"/>
      <c r="E53" s="120"/>
      <c r="F53" s="335"/>
      <c r="G53" s="336"/>
      <c r="H53" s="337"/>
      <c r="I53" s="120"/>
      <c r="J53" s="120"/>
      <c r="K53" s="120"/>
      <c r="L53" s="120"/>
      <c r="M53" s="335"/>
      <c r="N53" s="335"/>
    </row>
    <row r="54" s="334" customFormat="1" ht="20.1" customHeight="1" spans="2:14">
      <c r="B54" s="120"/>
      <c r="C54" s="120"/>
      <c r="D54" s="120"/>
      <c r="E54" s="120"/>
      <c r="F54" s="335"/>
      <c r="G54" s="336"/>
      <c r="H54" s="337"/>
      <c r="I54" s="120"/>
      <c r="J54" s="120"/>
      <c r="K54" s="120"/>
      <c r="L54" s="120"/>
      <c r="M54" s="335"/>
      <c r="N54" s="335"/>
    </row>
    <row r="55" s="334" customFormat="1" ht="20.1" customHeight="1" spans="2:14">
      <c r="B55" s="120"/>
      <c r="C55" s="120"/>
      <c r="D55" s="120"/>
      <c r="E55" s="120"/>
      <c r="F55" s="335"/>
      <c r="G55" s="336"/>
      <c r="H55" s="337"/>
      <c r="I55" s="120"/>
      <c r="J55" s="120"/>
      <c r="K55" s="120"/>
      <c r="L55" s="120"/>
      <c r="M55" s="335"/>
      <c r="N55" s="335"/>
    </row>
    <row r="56" s="334" customFormat="1" ht="20.1" customHeight="1" spans="2:14">
      <c r="B56" s="120"/>
      <c r="C56" s="120"/>
      <c r="D56" s="120"/>
      <c r="E56" s="120"/>
      <c r="F56" s="335"/>
      <c r="G56" s="336"/>
      <c r="H56" s="337"/>
      <c r="I56" s="120"/>
      <c r="J56" s="120"/>
      <c r="K56" s="120"/>
      <c r="L56" s="120"/>
      <c r="M56" s="335"/>
      <c r="N56" s="335"/>
    </row>
    <row r="57" s="334" customFormat="1" ht="20.1" customHeight="1" spans="2:14">
      <c r="B57" s="120"/>
      <c r="C57" s="120"/>
      <c r="D57" s="120"/>
      <c r="E57" s="120"/>
      <c r="F57" s="335"/>
      <c r="G57" s="336"/>
      <c r="H57" s="337"/>
      <c r="I57" s="120"/>
      <c r="J57" s="120"/>
      <c r="K57" s="120"/>
      <c r="L57" s="120"/>
      <c r="M57" s="335"/>
      <c r="N57" s="335"/>
    </row>
    <row r="58" s="334" customFormat="1" ht="20.1" customHeight="1" spans="2:14">
      <c r="B58" s="120"/>
      <c r="C58" s="120"/>
      <c r="D58" s="120"/>
      <c r="E58" s="120"/>
      <c r="F58" s="335"/>
      <c r="G58" s="336"/>
      <c r="H58" s="337"/>
      <c r="I58" s="120"/>
      <c r="J58" s="120"/>
      <c r="K58" s="120"/>
      <c r="L58" s="120"/>
      <c r="M58" s="335"/>
      <c r="N58" s="335"/>
    </row>
  </sheetData>
  <mergeCells count="4">
    <mergeCell ref="A1:H1"/>
    <mergeCell ref="A2:N2"/>
    <mergeCell ref="A3:H3"/>
    <mergeCell ref="A30:N30"/>
  </mergeCells>
  <printOptions horizontalCentered="1"/>
  <pageMargins left="0.15748031496063" right="0.15748031496063" top="0.511811023622047" bottom="0.31496062992126" header="0.31496062992126" footer="0.31496062992126"/>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D67"/>
  <sheetViews>
    <sheetView zoomScale="115" zoomScaleNormal="115" zoomScaleSheetLayoutView="130" topLeftCell="B1" workbookViewId="0">
      <selection activeCell="C15" sqref="C15"/>
    </sheetView>
  </sheetViews>
  <sheetFormatPr defaultColWidth="9" defaultRowHeight="14.25" outlineLevelCol="3"/>
  <cols>
    <col min="1" max="1" width="17" style="317" hidden="1" customWidth="1"/>
    <col min="2" max="2" width="55.875" style="318" customWidth="1"/>
    <col min="3" max="3" width="25.75" style="319" customWidth="1"/>
    <col min="4" max="4" width="11.625" style="317" customWidth="1"/>
    <col min="5" max="16384" width="9" style="317"/>
  </cols>
  <sheetData>
    <row r="1" ht="18" customHeight="1" spans="2:3">
      <c r="B1" s="320" t="s">
        <v>685</v>
      </c>
      <c r="C1" s="320"/>
    </row>
    <row r="2" ht="22.5" spans="2:3">
      <c r="B2" s="321" t="s">
        <v>686</v>
      </c>
      <c r="C2" s="321"/>
    </row>
    <row r="3" ht="20.25" customHeight="1" spans="2:3">
      <c r="B3" s="89"/>
      <c r="C3" s="153" t="s">
        <v>35</v>
      </c>
    </row>
    <row r="4" ht="20.1" customHeight="1" spans="2:3">
      <c r="B4" s="322" t="s">
        <v>119</v>
      </c>
      <c r="C4" s="124" t="s">
        <v>40</v>
      </c>
    </row>
    <row r="5" ht="20.1" customHeight="1" spans="2:3">
      <c r="B5" s="323" t="s">
        <v>46</v>
      </c>
      <c r="C5" s="324">
        <f>C6+C9+C15+C24+C33+C46+C51+C54</f>
        <v>120876.649449</v>
      </c>
    </row>
    <row r="6" ht="20.1" customHeight="1" spans="1:3">
      <c r="A6" s="325">
        <v>207</v>
      </c>
      <c r="B6" s="231" t="s">
        <v>240</v>
      </c>
      <c r="C6" s="324">
        <v>3.3534</v>
      </c>
    </row>
    <row r="7" ht="20.1" customHeight="1" spans="1:3">
      <c r="A7" s="326">
        <v>20709</v>
      </c>
      <c r="B7" s="231" t="s">
        <v>687</v>
      </c>
      <c r="C7" s="324">
        <v>3.3534</v>
      </c>
    </row>
    <row r="8" ht="20.1" customHeight="1" spans="1:3">
      <c r="A8" s="327">
        <v>2070904</v>
      </c>
      <c r="B8" s="231" t="s">
        <v>688</v>
      </c>
      <c r="C8" s="324">
        <v>3.3534</v>
      </c>
    </row>
    <row r="9" ht="20.1" customHeight="1" spans="1:4">
      <c r="A9" s="328">
        <v>208</v>
      </c>
      <c r="B9" s="231" t="s">
        <v>266</v>
      </c>
      <c r="C9" s="324">
        <v>1547.193159</v>
      </c>
      <c r="D9" s="329"/>
    </row>
    <row r="10" ht="20.1" customHeight="1" spans="1:4">
      <c r="A10" s="326">
        <v>20822</v>
      </c>
      <c r="B10" s="231" t="s">
        <v>689</v>
      </c>
      <c r="C10" s="324">
        <v>1417.459263</v>
      </c>
      <c r="D10" s="329"/>
    </row>
    <row r="11" ht="20.1" customHeight="1" spans="1:3">
      <c r="A11" s="327">
        <v>2082201</v>
      </c>
      <c r="B11" s="231" t="s">
        <v>690</v>
      </c>
      <c r="C11" s="324">
        <v>869.385</v>
      </c>
    </row>
    <row r="12" ht="20.1" customHeight="1" spans="1:3">
      <c r="A12" s="327">
        <v>2082202</v>
      </c>
      <c r="B12" s="231" t="s">
        <v>691</v>
      </c>
      <c r="C12" s="324">
        <v>548.074263</v>
      </c>
    </row>
    <row r="13" ht="20.1" customHeight="1" spans="1:3">
      <c r="A13" s="326">
        <v>20823</v>
      </c>
      <c r="B13" s="231" t="s">
        <v>692</v>
      </c>
      <c r="C13" s="324">
        <v>129.733896</v>
      </c>
    </row>
    <row r="14" ht="20.1" customHeight="1" spans="1:3">
      <c r="A14" s="327">
        <v>2082302</v>
      </c>
      <c r="B14" s="231" t="s">
        <v>691</v>
      </c>
      <c r="C14" s="324">
        <v>129.733896</v>
      </c>
    </row>
    <row r="15" ht="20.1" customHeight="1" spans="1:3">
      <c r="A15" s="328">
        <v>212</v>
      </c>
      <c r="B15" s="231" t="s">
        <v>410</v>
      </c>
      <c r="C15" s="324">
        <f>53909.697139-27000+1</f>
        <v>26910.697139</v>
      </c>
    </row>
    <row r="16" ht="20.1" customHeight="1" spans="1:3">
      <c r="A16" s="326">
        <v>21208</v>
      </c>
      <c r="B16" s="231" t="s">
        <v>693</v>
      </c>
      <c r="C16" s="324">
        <f>53836.936491-27000+1</f>
        <v>26837.936491</v>
      </c>
    </row>
    <row r="17" ht="20.1" customHeight="1" spans="1:3">
      <c r="A17" s="327">
        <v>2120801</v>
      </c>
      <c r="B17" s="231" t="s">
        <v>694</v>
      </c>
      <c r="C17" s="324">
        <v>3983.303895</v>
      </c>
    </row>
    <row r="18" ht="20.1" customHeight="1" spans="1:3">
      <c r="A18" s="327">
        <v>2120802</v>
      </c>
      <c r="B18" s="231" t="s">
        <v>695</v>
      </c>
      <c r="C18" s="324">
        <v>9290.818814</v>
      </c>
    </row>
    <row r="19" ht="20.1" customHeight="1" spans="1:3">
      <c r="A19" s="327">
        <v>2120803</v>
      </c>
      <c r="B19" s="231" t="s">
        <v>696</v>
      </c>
      <c r="C19" s="324">
        <v>2088.842344</v>
      </c>
    </row>
    <row r="20" ht="20.1" customHeight="1" spans="1:3">
      <c r="A20" s="327">
        <v>2120804</v>
      </c>
      <c r="B20" s="231" t="s">
        <v>697</v>
      </c>
      <c r="C20" s="324">
        <v>611.3424</v>
      </c>
    </row>
    <row r="21" ht="20.1" customHeight="1" spans="1:3">
      <c r="A21" s="327">
        <v>2120899</v>
      </c>
      <c r="B21" s="231" t="s">
        <v>698</v>
      </c>
      <c r="C21" s="324">
        <f>37862.629038-27000+1</f>
        <v>10863.629038</v>
      </c>
    </row>
    <row r="22" ht="20.1" customHeight="1" spans="1:3">
      <c r="A22" s="326">
        <v>21214</v>
      </c>
      <c r="B22" s="231" t="s">
        <v>699</v>
      </c>
      <c r="C22" s="324">
        <v>72.760648</v>
      </c>
    </row>
    <row r="23" ht="20.1" customHeight="1" spans="1:3">
      <c r="A23" s="327">
        <v>2121401</v>
      </c>
      <c r="B23" s="231" t="s">
        <v>700</v>
      </c>
      <c r="C23" s="324">
        <v>72.760648</v>
      </c>
    </row>
    <row r="24" ht="20.1" customHeight="1" spans="1:3">
      <c r="A24" s="328">
        <v>213</v>
      </c>
      <c r="B24" s="231" t="s">
        <v>424</v>
      </c>
      <c r="C24" s="324">
        <v>58334.791764</v>
      </c>
    </row>
    <row r="25" ht="20.1" customHeight="1" spans="1:3">
      <c r="A25" s="326">
        <v>21366</v>
      </c>
      <c r="B25" s="231" t="s">
        <v>701</v>
      </c>
      <c r="C25" s="324">
        <v>93.28</v>
      </c>
    </row>
    <row r="26" ht="20.1" customHeight="1" spans="1:3">
      <c r="A26" s="327">
        <v>2136601</v>
      </c>
      <c r="B26" s="231" t="s">
        <v>691</v>
      </c>
      <c r="C26" s="324">
        <v>93.28</v>
      </c>
    </row>
    <row r="27" ht="20.1" customHeight="1" spans="1:3">
      <c r="A27" s="326">
        <v>21367</v>
      </c>
      <c r="B27" s="231" t="s">
        <v>702</v>
      </c>
      <c r="C27" s="324">
        <v>3255.540922</v>
      </c>
    </row>
    <row r="28" ht="20.1" customHeight="1" spans="1:3">
      <c r="A28" s="327">
        <v>2136701</v>
      </c>
      <c r="B28" s="231" t="s">
        <v>691</v>
      </c>
      <c r="C28" s="324">
        <v>1174.710922</v>
      </c>
    </row>
    <row r="29" ht="20.1" customHeight="1" spans="1:3">
      <c r="A29" s="327">
        <v>2136702</v>
      </c>
      <c r="B29" s="231" t="s">
        <v>703</v>
      </c>
      <c r="C29" s="324">
        <v>1956.83</v>
      </c>
    </row>
    <row r="30" ht="20.1" customHeight="1" spans="1:3">
      <c r="A30" s="327">
        <v>2136799</v>
      </c>
      <c r="B30" s="231" t="s">
        <v>704</v>
      </c>
      <c r="C30" s="324">
        <v>124</v>
      </c>
    </row>
    <row r="31" ht="20.1" customHeight="1" spans="1:3">
      <c r="A31" s="326">
        <v>21369</v>
      </c>
      <c r="B31" s="231" t="s">
        <v>705</v>
      </c>
      <c r="C31" s="324">
        <v>54985.970842</v>
      </c>
    </row>
    <row r="32" ht="20.1" customHeight="1" spans="1:3">
      <c r="A32" s="327">
        <v>2136902</v>
      </c>
      <c r="B32" s="231" t="s">
        <v>706</v>
      </c>
      <c r="C32" s="324">
        <v>54985.970842</v>
      </c>
    </row>
    <row r="33" ht="20.1" customHeight="1" spans="1:3">
      <c r="A33" s="328">
        <v>229</v>
      </c>
      <c r="B33" s="231" t="s">
        <v>571</v>
      </c>
      <c r="C33" s="324">
        <v>16544.852321</v>
      </c>
    </row>
    <row r="34" ht="20.1" customHeight="1" spans="1:3">
      <c r="A34" s="326">
        <v>22904</v>
      </c>
      <c r="B34" s="231" t="s">
        <v>707</v>
      </c>
      <c r="C34" s="324">
        <v>15000</v>
      </c>
    </row>
    <row r="35" ht="20.1" customHeight="1" spans="1:3">
      <c r="A35" s="327">
        <v>2290402</v>
      </c>
      <c r="B35" s="231" t="s">
        <v>708</v>
      </c>
      <c r="C35" s="324">
        <v>15000</v>
      </c>
    </row>
    <row r="36" ht="20.1" customHeight="1" spans="1:3">
      <c r="A36" s="326">
        <v>22908</v>
      </c>
      <c r="B36" s="231" t="s">
        <v>709</v>
      </c>
      <c r="C36" s="324">
        <v>23.17293</v>
      </c>
    </row>
    <row r="37" ht="20.1" customHeight="1" spans="1:3">
      <c r="A37" s="327">
        <v>2290808</v>
      </c>
      <c r="B37" s="231" t="s">
        <v>710</v>
      </c>
      <c r="C37" s="324">
        <v>20.46433</v>
      </c>
    </row>
    <row r="38" ht="20.1" customHeight="1" spans="1:3">
      <c r="A38" s="327">
        <v>2290899</v>
      </c>
      <c r="B38" s="231" t="s">
        <v>711</v>
      </c>
      <c r="C38" s="324">
        <v>2.7086</v>
      </c>
    </row>
    <row r="39" ht="20.1" customHeight="1" spans="1:3">
      <c r="A39" s="326">
        <v>22960</v>
      </c>
      <c r="B39" s="231" t="s">
        <v>712</v>
      </c>
      <c r="C39" s="324">
        <v>1521.679391</v>
      </c>
    </row>
    <row r="40" ht="20.1" customHeight="1" spans="1:3">
      <c r="A40" s="327">
        <v>2296002</v>
      </c>
      <c r="B40" s="231" t="s">
        <v>713</v>
      </c>
      <c r="C40" s="324">
        <v>330.139863</v>
      </c>
    </row>
    <row r="41" ht="20.1" customHeight="1" spans="1:3">
      <c r="A41" s="327">
        <v>2296003</v>
      </c>
      <c r="B41" s="231" t="s">
        <v>714</v>
      </c>
      <c r="C41" s="324">
        <v>507.81035</v>
      </c>
    </row>
    <row r="42" ht="20.1" customHeight="1" spans="1:3">
      <c r="A42" s="327">
        <v>2296004</v>
      </c>
      <c r="B42" s="231" t="s">
        <v>715</v>
      </c>
      <c r="C42" s="324">
        <v>150.91968</v>
      </c>
    </row>
    <row r="43" ht="20.1" customHeight="1" spans="1:3">
      <c r="A43" s="327">
        <v>2296006</v>
      </c>
      <c r="B43" s="231" t="s">
        <v>716</v>
      </c>
      <c r="C43" s="324">
        <v>235.108983</v>
      </c>
    </row>
    <row r="44" ht="20.1" customHeight="1" spans="1:3">
      <c r="A44" s="327">
        <v>2296013</v>
      </c>
      <c r="B44" s="231" t="s">
        <v>717</v>
      </c>
      <c r="C44" s="324">
        <v>110</v>
      </c>
    </row>
    <row r="45" ht="20.1" customHeight="1" spans="1:3">
      <c r="A45" s="327">
        <v>2296099</v>
      </c>
      <c r="B45" s="231" t="s">
        <v>718</v>
      </c>
      <c r="C45" s="324">
        <v>187.700515</v>
      </c>
    </row>
    <row r="46" ht="20.1" customHeight="1" spans="1:3">
      <c r="A46" s="328">
        <v>232</v>
      </c>
      <c r="B46" s="231" t="s">
        <v>574</v>
      </c>
      <c r="C46" s="324">
        <v>17465.74</v>
      </c>
    </row>
    <row r="47" ht="20.1" customHeight="1" spans="1:3">
      <c r="A47" s="326">
        <v>23204</v>
      </c>
      <c r="B47" s="231" t="s">
        <v>719</v>
      </c>
      <c r="C47" s="324">
        <v>17465.74</v>
      </c>
    </row>
    <row r="48" ht="20.1" customHeight="1" spans="1:3">
      <c r="A48" s="330">
        <v>2320411</v>
      </c>
      <c r="B48" s="231" t="s">
        <v>720</v>
      </c>
      <c r="C48" s="324">
        <v>14456.74</v>
      </c>
    </row>
    <row r="49" ht="20.1" customHeight="1" spans="1:3">
      <c r="A49" s="330">
        <v>2320431</v>
      </c>
      <c r="B49" s="231" t="s">
        <v>721</v>
      </c>
      <c r="C49" s="324">
        <v>498</v>
      </c>
    </row>
    <row r="50" ht="20.1" customHeight="1" spans="1:3">
      <c r="A50" s="330">
        <v>2320498</v>
      </c>
      <c r="B50" s="231" t="s">
        <v>722</v>
      </c>
      <c r="C50" s="324">
        <v>2511</v>
      </c>
    </row>
    <row r="51" ht="20.1" customHeight="1" spans="1:3">
      <c r="A51" s="328">
        <v>233</v>
      </c>
      <c r="B51" s="231" t="s">
        <v>577</v>
      </c>
      <c r="C51" s="324">
        <v>0.7907</v>
      </c>
    </row>
    <row r="52" ht="20.1" customHeight="1" spans="1:3">
      <c r="A52" s="326">
        <v>23304</v>
      </c>
      <c r="B52" s="331" t="s">
        <v>723</v>
      </c>
      <c r="C52" s="332">
        <v>0.7907</v>
      </c>
    </row>
    <row r="53" ht="20.1" customHeight="1" spans="1:3">
      <c r="A53" s="330">
        <v>2330411</v>
      </c>
      <c r="B53" s="331" t="s">
        <v>724</v>
      </c>
      <c r="C53" s="332">
        <v>0.6402</v>
      </c>
    </row>
    <row r="54" ht="20.1" customHeight="1" spans="1:3">
      <c r="A54" s="328">
        <v>234</v>
      </c>
      <c r="B54" s="331" t="s">
        <v>725</v>
      </c>
      <c r="C54" s="332">
        <v>69.230966</v>
      </c>
    </row>
    <row r="55" ht="20.1" customHeight="1" spans="1:3">
      <c r="A55" s="326">
        <v>23401</v>
      </c>
      <c r="B55" s="331" t="s">
        <v>726</v>
      </c>
      <c r="C55" s="332">
        <v>64.2185</v>
      </c>
    </row>
    <row r="56" ht="36" customHeight="1" spans="1:3">
      <c r="A56" s="327">
        <v>2340199</v>
      </c>
      <c r="B56" s="331" t="s">
        <v>727</v>
      </c>
      <c r="C56" s="332">
        <v>64.2185</v>
      </c>
    </row>
    <row r="57" ht="35.1" customHeight="1" spans="1:3">
      <c r="A57" s="326">
        <v>23402</v>
      </c>
      <c r="B57" s="331" t="s">
        <v>728</v>
      </c>
      <c r="C57" s="332">
        <v>5.012466</v>
      </c>
    </row>
    <row r="58" spans="1:3">
      <c r="A58" s="327">
        <v>2340299</v>
      </c>
      <c r="B58" s="331" t="s">
        <v>729</v>
      </c>
      <c r="C58" s="332">
        <v>5.012466</v>
      </c>
    </row>
    <row r="60" spans="2:3">
      <c r="B60" s="333" t="s">
        <v>730</v>
      </c>
      <c r="C60" s="333"/>
    </row>
    <row r="64" spans="2:3">
      <c r="B64" s="317"/>
      <c r="C64" s="120"/>
    </row>
    <row r="65" spans="2:3">
      <c r="B65" s="317"/>
      <c r="C65" s="120"/>
    </row>
    <row r="66" spans="2:3">
      <c r="B66" s="317"/>
      <c r="C66" s="120"/>
    </row>
    <row r="67" spans="2:3">
      <c r="B67" s="317"/>
      <c r="C67" s="120"/>
    </row>
  </sheetData>
  <mergeCells count="3">
    <mergeCell ref="B1:C1"/>
    <mergeCell ref="B2:C2"/>
    <mergeCell ref="B60:C60"/>
  </mergeCells>
  <printOptions horizontalCentered="1"/>
  <pageMargins left="0.236220472440945" right="0.236220472440945" top="0.511811023622047" bottom="0.511811023622047" header="0.236220472440945" footer="0.236220472440945"/>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zoomScale="130" zoomScaleNormal="130" workbookViewId="0">
      <selection activeCell="H12" sqref="H12"/>
    </sheetView>
  </sheetViews>
  <sheetFormatPr defaultColWidth="9" defaultRowHeight="13.5" outlineLevelCol="2"/>
  <cols>
    <col min="1" max="1" width="35.125" style="100" customWidth="1"/>
    <col min="2" max="2" width="7.875" style="100" customWidth="1"/>
    <col min="3" max="3" width="24.75" style="151" customWidth="1"/>
    <col min="4" max="16384" width="9" style="100"/>
  </cols>
  <sheetData>
    <row r="1" ht="18.75" spans="1:3">
      <c r="A1" s="87" t="s">
        <v>731</v>
      </c>
      <c r="B1" s="87"/>
      <c r="C1" s="87"/>
    </row>
    <row r="2" ht="25.5" customHeight="1" spans="1:3">
      <c r="A2" s="310" t="s">
        <v>732</v>
      </c>
      <c r="B2" s="310"/>
      <c r="C2" s="310"/>
    </row>
    <row r="3" ht="20.25" customHeight="1" spans="1:3">
      <c r="A3" s="89" t="s">
        <v>583</v>
      </c>
      <c r="B3" s="89"/>
      <c r="C3" s="89"/>
    </row>
    <row r="4" ht="14.25" customHeight="1" spans="1:3">
      <c r="A4" s="101"/>
      <c r="B4" s="101"/>
      <c r="C4" s="306" t="s">
        <v>35</v>
      </c>
    </row>
    <row r="5" ht="19.5" customHeight="1" spans="1:3">
      <c r="A5" s="92" t="s">
        <v>584</v>
      </c>
      <c r="B5" s="92"/>
      <c r="C5" s="307" t="s">
        <v>40</v>
      </c>
    </row>
    <row r="6" s="99" customFormat="1" ht="18.75" customHeight="1" spans="1:3">
      <c r="A6" s="94" t="s">
        <v>623</v>
      </c>
      <c r="B6" s="94"/>
      <c r="C6" s="311">
        <f>C7+C36</f>
        <v>31955.448045</v>
      </c>
    </row>
    <row r="7" s="99" customFormat="1" ht="14.25" customHeight="1" spans="1:3">
      <c r="A7" s="312" t="s">
        <v>588</v>
      </c>
      <c r="B7" s="313"/>
      <c r="C7" s="314">
        <f>SUM(C8:C35)</f>
        <v>18788.479038</v>
      </c>
    </row>
    <row r="8" s="99" customFormat="1" ht="14.25" customHeight="1" spans="1:3">
      <c r="A8" s="315" t="s">
        <v>589</v>
      </c>
      <c r="B8" s="316" t="s">
        <v>589</v>
      </c>
      <c r="C8" s="314">
        <v>596.173496</v>
      </c>
    </row>
    <row r="9" ht="14.25" customHeight="1" spans="1:3">
      <c r="A9" s="315" t="s">
        <v>590</v>
      </c>
      <c r="B9" s="316" t="s">
        <v>590</v>
      </c>
      <c r="C9" s="314">
        <v>654.816782</v>
      </c>
    </row>
    <row r="10" s="99" customFormat="1" ht="14.25" customHeight="1" spans="1:3">
      <c r="A10" s="315" t="s">
        <v>591</v>
      </c>
      <c r="B10" s="316" t="s">
        <v>591</v>
      </c>
      <c r="C10" s="314">
        <v>1911.193148</v>
      </c>
    </row>
    <row r="11" ht="14.25" customHeight="1" spans="1:3">
      <c r="A11" s="315" t="s">
        <v>592</v>
      </c>
      <c r="B11" s="316" t="s">
        <v>592</v>
      </c>
      <c r="C11" s="314">
        <v>192.538931</v>
      </c>
    </row>
    <row r="12" ht="14.25" customHeight="1" spans="1:3">
      <c r="A12" s="315" t="s">
        <v>593</v>
      </c>
      <c r="B12" s="316" t="s">
        <v>593</v>
      </c>
      <c r="C12" s="314">
        <v>131.111052</v>
      </c>
    </row>
    <row r="13" ht="14.25" customHeight="1" spans="1:3">
      <c r="A13" s="315" t="s">
        <v>594</v>
      </c>
      <c r="B13" s="316" t="s">
        <v>594</v>
      </c>
      <c r="C13" s="314">
        <v>445.655506</v>
      </c>
    </row>
    <row r="14" ht="14.25" customHeight="1" spans="1:3">
      <c r="A14" s="315" t="s">
        <v>595</v>
      </c>
      <c r="B14" s="316" t="s">
        <v>595</v>
      </c>
      <c r="C14" s="314">
        <v>198.143982</v>
      </c>
    </row>
    <row r="15" ht="14.25" customHeight="1" spans="1:3">
      <c r="A15" s="315" t="s">
        <v>596</v>
      </c>
      <c r="B15" s="316" t="s">
        <v>596</v>
      </c>
      <c r="C15" s="314">
        <v>417.176626</v>
      </c>
    </row>
    <row r="16" ht="14.25" customHeight="1" spans="1:3">
      <c r="A16" s="315" t="s">
        <v>597</v>
      </c>
      <c r="B16" s="316" t="s">
        <v>597</v>
      </c>
      <c r="C16" s="314">
        <v>305.87641</v>
      </c>
    </row>
    <row r="17" ht="14.25" customHeight="1" spans="1:3">
      <c r="A17" s="315" t="s">
        <v>598</v>
      </c>
      <c r="B17" s="316" t="s">
        <v>598</v>
      </c>
      <c r="C17" s="314">
        <v>407.273739</v>
      </c>
    </row>
    <row r="18" s="99" customFormat="1" ht="14.25" customHeight="1" spans="1:3">
      <c r="A18" s="315" t="s">
        <v>599</v>
      </c>
      <c r="B18" s="316" t="s">
        <v>599</v>
      </c>
      <c r="C18" s="314">
        <v>387.880174</v>
      </c>
    </row>
    <row r="19" s="99" customFormat="1" ht="14.25" customHeight="1" spans="1:3">
      <c r="A19" s="315" t="s">
        <v>600</v>
      </c>
      <c r="B19" s="316" t="s">
        <v>600</v>
      </c>
      <c r="C19" s="314">
        <v>920.231547</v>
      </c>
    </row>
    <row r="20" s="99" customFormat="1" ht="14.25" customHeight="1" spans="1:3">
      <c r="A20" s="315" t="s">
        <v>601</v>
      </c>
      <c r="B20" s="316" t="s">
        <v>601</v>
      </c>
      <c r="C20" s="314">
        <v>782.066719</v>
      </c>
    </row>
    <row r="21" s="99" customFormat="1" ht="14.25" customHeight="1" spans="1:3">
      <c r="A21" s="315" t="s">
        <v>602</v>
      </c>
      <c r="B21" s="316" t="s">
        <v>602</v>
      </c>
      <c r="C21" s="314">
        <v>2687</v>
      </c>
    </row>
    <row r="22" s="99" customFormat="1" ht="14.25" customHeight="1" spans="1:3">
      <c r="A22" s="315" t="s">
        <v>603</v>
      </c>
      <c r="B22" s="316" t="s">
        <v>603</v>
      </c>
      <c r="C22" s="314">
        <v>3107.049738</v>
      </c>
    </row>
    <row r="23" s="99" customFormat="1" ht="14.25" customHeight="1" spans="1:3">
      <c r="A23" s="315" t="s">
        <v>604</v>
      </c>
      <c r="B23" s="316" t="s">
        <v>604</v>
      </c>
      <c r="C23" s="314">
        <v>921.019326</v>
      </c>
    </row>
    <row r="24" s="99" customFormat="1" ht="14.25" customHeight="1" spans="1:3">
      <c r="A24" s="315" t="s">
        <v>605</v>
      </c>
      <c r="B24" s="316" t="s">
        <v>605</v>
      </c>
      <c r="C24" s="314">
        <v>189.27527</v>
      </c>
    </row>
    <row r="25" s="99" customFormat="1" ht="14.25" customHeight="1" spans="1:3">
      <c r="A25" s="315" t="s">
        <v>606</v>
      </c>
      <c r="B25" s="316" t="s">
        <v>606</v>
      </c>
      <c r="C25" s="314">
        <v>507.052389</v>
      </c>
    </row>
    <row r="26" s="99" customFormat="1" ht="14.25" customHeight="1" spans="1:3">
      <c r="A26" s="315" t="s">
        <v>607</v>
      </c>
      <c r="B26" s="316" t="s">
        <v>607</v>
      </c>
      <c r="C26" s="314">
        <v>73.393674</v>
      </c>
    </row>
    <row r="27" s="99" customFormat="1" ht="14.25" customHeight="1" spans="1:3">
      <c r="A27" s="315" t="s">
        <v>608</v>
      </c>
      <c r="B27" s="316" t="s">
        <v>608</v>
      </c>
      <c r="C27" s="314">
        <v>38.548</v>
      </c>
    </row>
    <row r="28" s="99" customFormat="1" ht="14.25" customHeight="1" spans="1:3">
      <c r="A28" s="315" t="s">
        <v>609</v>
      </c>
      <c r="B28" s="316" t="s">
        <v>609</v>
      </c>
      <c r="C28" s="314">
        <v>423.034444</v>
      </c>
    </row>
    <row r="29" s="99" customFormat="1" ht="14.25" customHeight="1" spans="1:3">
      <c r="A29" s="315" t="s">
        <v>610</v>
      </c>
      <c r="B29" s="316" t="s">
        <v>610</v>
      </c>
      <c r="C29" s="314">
        <v>471</v>
      </c>
    </row>
    <row r="30" s="99" customFormat="1" ht="14.25" customHeight="1" spans="1:3">
      <c r="A30" s="315" t="s">
        <v>611</v>
      </c>
      <c r="B30" s="316" t="s">
        <v>611</v>
      </c>
      <c r="C30" s="314">
        <v>682.077855</v>
      </c>
    </row>
    <row r="31" s="99" customFormat="1" ht="14.25" customHeight="1" spans="1:3">
      <c r="A31" s="315" t="s">
        <v>612</v>
      </c>
      <c r="B31" s="316" t="s">
        <v>612</v>
      </c>
      <c r="C31" s="314">
        <v>158.42401</v>
      </c>
    </row>
    <row r="32" s="99" customFormat="1" ht="14.25" customHeight="1" spans="1:3">
      <c r="A32" s="315" t="s">
        <v>613</v>
      </c>
      <c r="B32" s="316" t="s">
        <v>613</v>
      </c>
      <c r="C32" s="314">
        <v>637.998895</v>
      </c>
    </row>
    <row r="33" s="99" customFormat="1" ht="14.25" customHeight="1" spans="1:3">
      <c r="A33" s="315" t="s">
        <v>614</v>
      </c>
      <c r="B33" s="316" t="s">
        <v>614</v>
      </c>
      <c r="C33" s="314">
        <v>220.777798</v>
      </c>
    </row>
    <row r="34" s="99" customFormat="1" ht="14.25" customHeight="1" spans="1:3">
      <c r="A34" s="315" t="s">
        <v>615</v>
      </c>
      <c r="B34" s="316" t="s">
        <v>615</v>
      </c>
      <c r="C34" s="314">
        <f>436.348358</f>
        <v>436.348358</v>
      </c>
    </row>
    <row r="35" s="99" customFormat="1" ht="14.25" customHeight="1" spans="1:3">
      <c r="A35" s="315" t="s">
        <v>616</v>
      </c>
      <c r="B35" s="316" t="s">
        <v>616</v>
      </c>
      <c r="C35" s="314">
        <f>885.341169</f>
        <v>885.341169</v>
      </c>
    </row>
    <row r="36" s="99" customFormat="1" ht="14.25" customHeight="1" spans="1:3">
      <c r="A36" s="312" t="s">
        <v>617</v>
      </c>
      <c r="B36" s="313" t="s">
        <v>617</v>
      </c>
      <c r="C36" s="314">
        <f>C37+C38</f>
        <v>13166.969007</v>
      </c>
    </row>
    <row r="37" s="99" customFormat="1" ht="14.25" customHeight="1" spans="1:3">
      <c r="A37" s="315" t="s">
        <v>618</v>
      </c>
      <c r="B37" s="316" t="s">
        <v>618</v>
      </c>
      <c r="C37" s="314">
        <v>8378.865236</v>
      </c>
    </row>
    <row r="38" s="99" customFormat="1" ht="14.25" customHeight="1" spans="1:3">
      <c r="A38" s="315" t="s">
        <v>619</v>
      </c>
      <c r="B38" s="316" t="s">
        <v>619</v>
      </c>
      <c r="C38" s="314">
        <v>4788.103771</v>
      </c>
    </row>
  </sheetData>
  <mergeCells count="36">
    <mergeCell ref="A1:C1"/>
    <mergeCell ref="A2:C2"/>
    <mergeCell ref="A3:C3"/>
    <mergeCell ref="A5:B5"/>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s>
  <printOptions horizontalCentered="1"/>
  <pageMargins left="0.25" right="0.25" top="0.75" bottom="0.75" header="0.3" footer="0.3"/>
  <pageSetup paperSize="9" fitToHeight="0" orientation="portrait" blackAndWhite="1" errors="blank"/>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92" master=""/>
  <rangeList sheetStid="84" master=""/>
  <rangeList sheetStid="26" master="">
    <arrUserId title="区域1" rangeCreator="" othersAccessPermission="edit"/>
    <arrUserId title="区域1_3" rangeCreator="" othersAccessPermission="edit"/>
  </rangeList>
  <rangeList sheetStid="27" master=""/>
  <rangeList sheetStid="59" master=""/>
  <rangeList sheetStid="60" master=""/>
  <rangeList sheetStid="33" master=""/>
  <rangeList sheetStid="19" master=""/>
  <rangeList sheetStid="87" master=""/>
  <rangeList sheetStid="88" master=""/>
  <rangeList sheetStid="48" master=""/>
  <rangeList sheetStid="21" master=""/>
  <rangeList sheetStid="93" master=""/>
  <rangeList sheetStid="71" master=""/>
  <rangeList sheetStid="38" master=""/>
  <rangeList sheetStid="39" master=""/>
  <rangeList sheetStid="36" master=""/>
  <rangeList sheetStid="53" master=""/>
  <rangeList sheetStid="54" master=""/>
  <rangeList sheetStid="35" master=""/>
  <rangeList sheetStid="7" master=""/>
  <rangeList sheetStid="85" master=""/>
  <rangeList sheetStid="86" master=""/>
  <rangeList sheetStid="49" master=""/>
  <rangeList sheetStid="89" master=""/>
  <rangeList sheetStid="94"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2006-09-13T11:21:00Z</dcterms:created>
  <dcterms:modified xsi:type="dcterms:W3CDTF">2024-01-30T03:28:31Z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B5D65EA8980D4FBFAE3490ADA2088CC5_12</vt:lpwstr>
  </property>
  <property fmtid="{D5CDD505-2E9C-101B-9397-08002B2CF9AE}" pid="3" name="KSOProductBuildVer">
    <vt:lpwstr>2052-12.1.0.16250</vt:lpwstr>
  </property>
</Properties>
</file>