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7" activeTab="1"/>
  </bookViews>
  <sheets>
    <sheet name="封面" sheetId="43" r:id="rId1"/>
    <sheet name="目录" sheetId="42" r:id="rId2"/>
    <sheet name="1-2021全县公共收入" sheetId="2" r:id="rId3"/>
    <sheet name="2-2021全县公共支出" sheetId="3" r:id="rId4"/>
    <sheet name="3-2021县级级公共收入" sheetId="4" r:id="rId5"/>
    <sheet name="4-2021县级公共支出" sheetId="5" r:id="rId6"/>
    <sheet name="5-2021公共转移支付收入" sheetId="6" r:id="rId7"/>
    <sheet name="6-2021公共转移支付支出" sheetId="7" r:id="rId8"/>
    <sheet name="7-2021全县基金收入" sheetId="9" r:id="rId9"/>
    <sheet name="8-2021全县基金支出" sheetId="13" r:id="rId10"/>
    <sheet name="9-2021县级基金收入" sheetId="14" r:id="rId11"/>
    <sheet name="10-2021县级基金支出" sheetId="15" r:id="rId12"/>
    <sheet name="11-2021基金转移支付收入" sheetId="16" r:id="rId13"/>
    <sheet name="12-2021基金转移支付支出 " sheetId="17" r:id="rId14"/>
    <sheet name="13-2021全县国资收入" sheetId="18" r:id="rId15"/>
    <sheet name="14-2021全县国资支出" sheetId="19" r:id="rId16"/>
    <sheet name="15-2021县级国资收入" sheetId="20" r:id="rId17"/>
    <sheet name="16-2021县级国资支出" sheetId="21" r:id="rId18"/>
    <sheet name="17-2021社保收入" sheetId="22" r:id="rId19"/>
    <sheet name="18-2021社保支出" sheetId="23" r:id="rId20"/>
    <sheet name="19-2022全县公共收入" sheetId="24" r:id="rId21"/>
    <sheet name="20-2022全县公共支出" sheetId="25" r:id="rId22"/>
    <sheet name="21-2022县级公共收入" sheetId="26" r:id="rId23"/>
    <sheet name="22-2022县级公共支出" sheetId="27" r:id="rId24"/>
    <sheet name="23-2022公共转移支付收入" sheetId="28" r:id="rId25"/>
    <sheet name="24-2022公共转移支付支出" sheetId="29" r:id="rId26"/>
    <sheet name="25-2022全县基金收入" sheetId="30" r:id="rId27"/>
    <sheet name="26-2022全县基金支出" sheetId="31" r:id="rId28"/>
    <sheet name="27-2022县级基金收入 " sheetId="32" r:id="rId29"/>
    <sheet name="28-2022县级基金支出 " sheetId="33" r:id="rId30"/>
    <sheet name="29-2022基金转移支付收入" sheetId="34" r:id="rId31"/>
    <sheet name="30-2022基金转移支付支出 " sheetId="35" r:id="rId32"/>
    <sheet name="31-2022全县国资收入" sheetId="36" r:id="rId33"/>
    <sheet name="32-2022全县国资支出" sheetId="37" r:id="rId34"/>
    <sheet name="33-2022县级国资收入" sheetId="38" r:id="rId35"/>
    <sheet name="34-2022县级国资支出" sheetId="39" r:id="rId36"/>
    <sheet name="35-2022社保收入" sheetId="40" r:id="rId37"/>
    <sheet name="36-2022社保支出" sheetId="41" r:id="rId38"/>
    <sheet name="37-2021债务限额、余额" sheetId="44" r:id="rId39"/>
    <sheet name="38-一般债务余额" sheetId="45" r:id="rId40"/>
    <sheet name="39-专项债务余额" sheetId="46" r:id="rId41"/>
    <sheet name="40-债务还本付息" sheetId="47" r:id="rId42"/>
    <sheet name="41-2022年提前下达" sheetId="48" r:id="rId43"/>
    <sheet name="42-2022新增债券安排" sheetId="49" r:id="rId44"/>
  </sheets>
  <definedNames>
    <definedName name="fa">#REF!</definedName>
    <definedName name="_xlnm.Print_Area" localSheetId="41">'40-债务还本付息'!$A$1:$D$26</definedName>
    <definedName name="_xlnm.Print_Titles" localSheetId="2">'1-2021全县公共收入'!$1:$4</definedName>
    <definedName name="_xlnm.Print_Titles" localSheetId="14">'13-2021全县国资收入'!$1:$4</definedName>
    <definedName name="_xlnm.Print_Titles" localSheetId="15">'14-2021全县国资支出'!$1:$4</definedName>
    <definedName name="_xlnm.Print_Titles" localSheetId="16">'15-2021县级国资收入'!$1:$4</definedName>
    <definedName name="_xlnm.Print_Titles" localSheetId="17">'16-2021县级国资支出'!$1:$4</definedName>
    <definedName name="_xlnm.Print_Titles" localSheetId="18">'17-2021社保收入'!$1:$4</definedName>
    <definedName name="_xlnm.Print_Titles" localSheetId="19">'18-2021社保支出'!$1:$4</definedName>
    <definedName name="_xlnm.Print_Titles" localSheetId="20">'19-2022全县公共收入'!$1:$4</definedName>
    <definedName name="_xlnm.Print_Titles" localSheetId="21">'20-2022全县公共支出'!$1:$4</definedName>
    <definedName name="_xlnm.Print_Titles" localSheetId="22">'21-2022县级公共收入'!$1:$4</definedName>
    <definedName name="_xlnm.Print_Titles" localSheetId="3">'2-2021全县公共支出'!$1:$4</definedName>
    <definedName name="_xlnm.Print_Titles" localSheetId="23">'22-2022县级公共支出'!$1:$4</definedName>
    <definedName name="_xlnm.Print_Titles" localSheetId="24">'23-2022公共转移支付收入'!$4:$4</definedName>
    <definedName name="_xlnm.Print_Titles" localSheetId="32">'31-2022全县国资收入'!$1:$4</definedName>
    <definedName name="_xlnm.Print_Titles" localSheetId="4">'3-2021县级级公共收入'!$1:$4</definedName>
    <definedName name="_xlnm.Print_Titles" localSheetId="33">'32-2022全县国资支出'!$1:$4</definedName>
    <definedName name="_xlnm.Print_Titles" localSheetId="34">'33-2022县级国资收入'!$1:$4</definedName>
    <definedName name="_xlnm.Print_Titles" localSheetId="35">'34-2022县级国资支出'!$1:$4</definedName>
    <definedName name="_xlnm.Print_Titles" localSheetId="36">'35-2022社保收入'!$1:$4</definedName>
    <definedName name="_xlnm.Print_Titles" localSheetId="37">'36-2022社保支出'!$1:$4</definedName>
    <definedName name="_xlnm.Print_Titles" localSheetId="5">'4-2021县级公共支出'!$1:$4</definedName>
    <definedName name="_xlnm.Print_Titles" localSheetId="6">'5-2021公共转移支付收入'!$4:$4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<sst xmlns="http://schemas.openxmlformats.org/spreadsheetml/2006/main" count="1128" uniqueCount="485">
  <si>
    <t>附件一</t>
  </si>
  <si>
    <t>丰都县2021年预算执行情况和
2022年预算（草案）</t>
  </si>
  <si>
    <t>目    录</t>
  </si>
  <si>
    <t>一、2021年预算执行</t>
  </si>
  <si>
    <t>1、一般公共预算</t>
  </si>
  <si>
    <t>表1：2021年全县一般公共预算收入执行表</t>
  </si>
  <si>
    <t>表2：2021年全县一般公共预算支出执行表</t>
  </si>
  <si>
    <t>表3：2021年县级一般公共预算收入执行表</t>
  </si>
  <si>
    <t>表4：2021年县级一般公共预算支出执行表</t>
  </si>
  <si>
    <t>表5：2021年县级一般公共预算转移支付收入执行表</t>
  </si>
  <si>
    <t>表6：2021年县级一般公共预算转移支付支出执行表</t>
  </si>
  <si>
    <t>2、政府性基金预算</t>
  </si>
  <si>
    <t>表7：2021年全县政府性基金预算收入执行表</t>
  </si>
  <si>
    <t>表8：2021年全县政府性基金预算支出执行表</t>
  </si>
  <si>
    <t>表9：2021年县级政府性基金预算收入执行表</t>
  </si>
  <si>
    <t>表10：2021年县级政府性基金预算支出执行表</t>
  </si>
  <si>
    <t>表11：2021年县级政府性基金预算转移支付收入执行表</t>
  </si>
  <si>
    <t>表12：2021年县级政府性基金预算转移支付支出执行表</t>
  </si>
  <si>
    <t>3、国有资本经营预算</t>
  </si>
  <si>
    <t>表13：2021年全县国有资本经营预算收入执行表</t>
  </si>
  <si>
    <t>表14：2021年全县国有资本经营预算支出执行表</t>
  </si>
  <si>
    <t>表15：2021年县级国有资本经营预算收入执行表</t>
  </si>
  <si>
    <t>表16：2021年县级国有资本经营预算支出执行表</t>
  </si>
  <si>
    <t>4、社会保险基金预算</t>
  </si>
  <si>
    <t>表17：2021年全县社会保险基金预算收入执行表</t>
  </si>
  <si>
    <t>表18：2021年全县社会保险基金预算支出执行表</t>
  </si>
  <si>
    <t>二、2022年预算（草案）</t>
  </si>
  <si>
    <t>表19：2022年全县一般公共预算收入预算表</t>
  </si>
  <si>
    <t>表20：2022年全县一般公共预算支出预算表</t>
  </si>
  <si>
    <t>表21：2022年县级一般公共预算收入预算表</t>
  </si>
  <si>
    <t>表22：2022年县级一般公共预算支出预算表</t>
  </si>
  <si>
    <t>表23：2022年县级一般公共预算转移支付收入预算表</t>
  </si>
  <si>
    <t>表24：2022年县级一般公共预算转移支付支出预算表</t>
  </si>
  <si>
    <t>表25：2022年全县政府性基金预算收入预算表</t>
  </si>
  <si>
    <t>表26：2022年全县政府性基金预算支出预算表</t>
  </si>
  <si>
    <t>表27：2022年县级政府性基金预算收入预算表</t>
  </si>
  <si>
    <t>表28：2022年县级政府性基金预算支出预算表</t>
  </si>
  <si>
    <t>表28：2022年县级政府性基金预算转移支付收入预算表</t>
  </si>
  <si>
    <t>表30：2022年县级政府性基金预算转移支付支出预算表</t>
  </si>
  <si>
    <t>表31：2022年全县国有资本经营预算收入预算表</t>
  </si>
  <si>
    <t>表32：2022年全县国有资本经营预算支出预算表</t>
  </si>
  <si>
    <t>表33：2022年县级国有资本经营预算收入预算表</t>
  </si>
  <si>
    <t>表34：2022年县级国有资本经营预算支出预算表</t>
  </si>
  <si>
    <t>表35：2022年全县社会保险基金预算收入预算表</t>
  </si>
  <si>
    <t>表36：2022年全县社会保险基金预算支出预算表</t>
  </si>
  <si>
    <t>三、债务管控情况</t>
  </si>
  <si>
    <t>表37：丰都县2021年地方政府债务限额及余额情况表</t>
  </si>
  <si>
    <t>表38：丰都县2021年和2022年地方政府一般债务余额情况表</t>
  </si>
  <si>
    <t>表39：丰都县2021年和2022年地方政府专项债务余额情况表</t>
  </si>
  <si>
    <t>表40：丰都县地方政府债券发行及还本付息情况表</t>
  </si>
  <si>
    <t>表41：丰都县2022年地方政府债务限额提前下达情况表</t>
  </si>
  <si>
    <t>表42：丰都县本级2022年年初新增地方政府债券资金安排表</t>
  </si>
  <si>
    <t>表1</t>
  </si>
  <si>
    <t>2021年全县一般公共预算收入执行表</t>
  </si>
  <si>
    <t xml:space="preserve"> </t>
  </si>
  <si>
    <t>单位：万元</t>
  </si>
  <si>
    <t>项    目</t>
  </si>
  <si>
    <t>2020年决算数</t>
  </si>
  <si>
    <t>2021年执行数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</si>
  <si>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</si>
  <si>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</si>
  <si>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</si>
  <si>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</si>
  <si>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</si>
  <si>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</si>
  <si>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</si>
  <si>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</si>
  <si>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</si>
  <si>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</si>
  <si>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</si>
  <si>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</si>
  <si>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</si>
  <si>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</si>
  <si>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</si>
  <si>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</si>
  <si>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</si>
  <si>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</si>
  <si>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</si>
  <si>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</si>
  <si>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</si>
  <si>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</si>
  <si>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</si>
  <si>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</si>
  <si>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</si>
  <si>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</si>
  <si>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</si>
  <si>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</si>
  <si>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2021年全县一般公共预算支出执行表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</si>
  <si>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</si>
  <si>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</si>
  <si>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</si>
  <si>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</si>
  <si>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</si>
  <si>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</si>
  <si>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</si>
  <si>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</si>
  <si>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</si>
  <si>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</si>
  <si>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</si>
  <si>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</si>
  <si>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</si>
  <si>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</si>
  <si>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</si>
  <si>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</si>
  <si>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</si>
  <si>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</si>
  <si>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</si>
  <si>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</si>
  <si>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</si>
  <si>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</si>
  <si>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</si>
  <si>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</si>
  <si>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</si>
  <si>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</si>
  <si>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2021年县级一般公共预算收入执行表</t>
  </si>
  <si>
    <t>表4</t>
  </si>
  <si>
    <t>2021年县级一般公共预算支出执行表</t>
  </si>
  <si>
    <t>表5</t>
  </si>
  <si>
    <t>2021年县级一般公共预算转移支付收入执行表</t>
  </si>
  <si>
    <t>上年决算数</t>
  </si>
  <si>
    <t>本年执行数</t>
  </si>
  <si>
    <t>一、一般性转移支付收入</t>
  </si>
  <si>
    <t>所得税基数返还收入</t>
  </si>
  <si>
    <t>增值税税收返还收入</t>
  </si>
  <si>
    <t>消费税税收返还收入</t>
  </si>
  <si>
    <t>其他返还性收入</t>
  </si>
  <si>
    <t>体制补助收入</t>
  </si>
  <si>
    <t>均衡性转移支付收入</t>
  </si>
  <si>
    <t>县级基本财力保障机制奖补资金收入</t>
  </si>
  <si>
    <t>结算补助收入</t>
  </si>
  <si>
    <t>产粮（油）大县奖励资金收入</t>
  </si>
  <si>
    <t>重点生态功能区转移支付收入</t>
  </si>
  <si>
    <t>固定数额补助收入</t>
  </si>
  <si>
    <t>贫困地区转移支付收入</t>
  </si>
  <si>
    <t>一般公共服务共同财政事权转移支付收入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</si>
  <si>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</si>
  <si>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</si>
  <si>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</si>
  <si>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</si>
  <si>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</si>
  <si>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</si>
  <si>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</si>
  <si>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</si>
  <si>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住房保障共同财政事权转移支付收入</t>
  </si>
  <si>
    <t>其他一般性转移支付收入</t>
  </si>
  <si>
    <t>二、专项转移支付收入</t>
  </si>
  <si>
    <t>一般公共服务</t>
  </si>
  <si>
    <t>公共安全</t>
  </si>
  <si>
    <t>教育</t>
  </si>
  <si>
    <t>文化旅游体育与传媒收入</t>
  </si>
  <si>
    <t>社会保障和就业收入</t>
  </si>
  <si>
    <t>卫生健康收入</t>
  </si>
  <si>
    <t>节能环保收入</t>
  </si>
  <si>
    <t>城乡社区</t>
  </si>
  <si>
    <t>农林水收入</t>
  </si>
  <si>
    <t>交通运输收入</t>
  </si>
  <si>
    <t>资源勘探工业信息等收入</t>
  </si>
  <si>
    <t>商业服务业等收入</t>
  </si>
  <si>
    <t>金融</t>
  </si>
  <si>
    <t>自然资源海洋气象等</t>
  </si>
  <si>
    <t>住房保障收入</t>
  </si>
  <si>
    <t>灾害防治及应急管理收入</t>
  </si>
  <si>
    <t>其他收入</t>
  </si>
  <si>
    <t>合计</t>
  </si>
  <si>
    <t>表6</t>
  </si>
  <si>
    <t>2021年县级一般公共预算转移支付支出执行表</t>
  </si>
  <si>
    <t>一、一般性转移支付支出</t>
  </si>
  <si>
    <t xml:space="preserve">    体制补助支出</t>
  </si>
  <si>
    <t xml:space="preserve">   其他一般性转移支付支出</t>
  </si>
  <si>
    <t>二、专项转移支付支出</t>
  </si>
  <si>
    <t>一般公共服务支出</t>
  </si>
  <si>
    <t>国防支出</t>
  </si>
  <si>
    <t>公共安全支出</t>
  </si>
  <si>
    <t>科学技术支出</t>
  </si>
  <si>
    <t>教育支出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</si>
  <si>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</si>
  <si>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</si>
  <si>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</si>
  <si>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</si>
  <si>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</si>
  <si>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</si>
  <si>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</si>
  <si>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</si>
  <si>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</si>
  <si>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</si>
  <si>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</si>
  <si>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灾害防治及应急管理支出</t>
  </si>
  <si>
    <t>其他支出</t>
  </si>
  <si>
    <t>合    计</t>
  </si>
  <si>
    <t>表7</t>
  </si>
  <si>
    <t>2021年全县政府性基金预算收入执行表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</si>
  <si>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</si>
  <si>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</si>
  <si>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</si>
  <si>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</si>
  <si>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</si>
  <si>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</si>
  <si>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</si>
  <si>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</si>
  <si>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</si>
  <si>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</si>
  <si>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</si>
  <si>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</si>
  <si>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</si>
  <si>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十四、其他政府性基金收入</t>
  </si>
  <si>
    <t>表8</t>
  </si>
  <si>
    <t>2021年全县政府性基金预算支出执行表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</si>
  <si>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</si>
  <si>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</si>
  <si>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</si>
  <si>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</si>
  <si>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</si>
  <si>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</si>
  <si>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</si>
  <si>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</si>
  <si>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</si>
  <si>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</si>
  <si>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2021年县级政府性基金预算收入执行表</t>
  </si>
  <si>
    <t>表10</t>
  </si>
  <si>
    <t>2021年县级政府性基金预算支出执行表</t>
  </si>
  <si>
    <t>表11</t>
  </si>
  <si>
    <t>2021年县级政府性基金预算转移支付收入执行表</t>
  </si>
  <si>
    <t>文化旅游体育与传媒</t>
  </si>
  <si>
    <t>社会保障和就业</t>
  </si>
  <si>
    <t>农林水</t>
  </si>
  <si>
    <t>其他(类)</t>
  </si>
  <si>
    <t>抗疫特别国债转移支付</t>
  </si>
  <si>
    <t>表12</t>
  </si>
  <si>
    <t>2021年县级政府性基金预算转移支付支出执行表</t>
  </si>
  <si>
    <t>科学技术</t>
  </si>
  <si>
    <t>节能环保</t>
  </si>
  <si>
    <t>交通运输</t>
  </si>
  <si>
    <t>资源勘探工业信息等</t>
  </si>
  <si>
    <t>表13</t>
  </si>
  <si>
    <t>2021年全县国有资本经营预算收入执行表</t>
  </si>
  <si>
    <t>一、利润收入</t>
  </si>
  <si>
    <t>二、股利、股息收入</t>
  </si>
  <si>
    <t>三、产权转让收入</t>
  </si>
  <si>
    <t>四、其他国有资本经营预算收入</t>
  </si>
  <si>
    <t>表14</t>
  </si>
  <si>
    <t>2021年全县国有资本经营预算支出执行表</t>
  </si>
  <si>
    <t>一、解决历史遗留问题及改革成本支出</t>
  </si>
  <si>
    <t>二、国有企业资本金注入</t>
  </si>
  <si>
    <t>三、金融国有资本经营预算支出</t>
  </si>
  <si>
    <t>四、其他国有资本经营预算支出</t>
  </si>
  <si>
    <t>表15</t>
  </si>
  <si>
    <t>2021年县级国有资本经营预算收入执行表</t>
  </si>
  <si>
    <t>一般公共预算收入合计</t>
  </si>
  <si>
    <t>表16</t>
  </si>
  <si>
    <t>2021年县级国有资本经营预算支出执行表</t>
  </si>
  <si>
    <t>本级支出合计</t>
  </si>
  <si>
    <t>表17</t>
  </si>
  <si>
    <t>2021年全县社会保险基金预算收入执行表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</si>
  <si>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</si>
  <si>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</si>
  <si>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</si>
  <si>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</si>
  <si>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</si>
  <si>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</si>
  <si>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</si>
  <si>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</si>
  <si>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</si>
  <si>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</si>
  <si>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</si>
  <si>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t>
  </si>
  <si>
    <t>表18</t>
  </si>
  <si>
    <t>2021年全县社会保险基金预算支出执行表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</si>
  <si>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</si>
  <si>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</si>
  <si>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</si>
  <si>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</si>
  <si>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</si>
  <si>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</si>
  <si>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</si>
  <si>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</si>
  <si>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</si>
  <si>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</si>
  <si>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</si>
  <si>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</si>
  <si>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</si>
  <si>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表19</t>
  </si>
  <si>
    <t>2022年全县一般公共预算收入预算表</t>
  </si>
  <si>
    <t>2022年预算数</t>
  </si>
  <si>
    <t>预算数为上年
执行数的%</t>
  </si>
  <si>
    <t>表20</t>
  </si>
  <si>
    <t>2022年全县一般公共预算支出预算表</t>
  </si>
  <si>
    <t>2021年预算数</t>
  </si>
  <si>
    <t>预算数为上年
预算数的%</t>
  </si>
  <si>
    <t>二十二、预备费</t>
  </si>
  <si>
    <t>二十三、其他支出</t>
  </si>
  <si>
    <t>二十四、债务付息支出</t>
  </si>
  <si>
    <t>二十五、债务发行费用支出</t>
  </si>
  <si>
    <t>表21</t>
  </si>
  <si>
    <t>2022年县级一般公共预算收入预算表</t>
  </si>
  <si>
    <t>表22</t>
  </si>
  <si>
    <t>2022年县级一般公共预算支出预算表</t>
  </si>
  <si>
    <t>表23</t>
  </si>
  <si>
    <t>2022年县级一般公共预算转移支付收入预算表</t>
  </si>
  <si>
    <t>欠发达地区转移支付收入</t>
  </si>
  <si>
    <t>表24</t>
  </si>
  <si>
    <t>2022年县级一般公共预算转移支付支出预算表</t>
  </si>
  <si>
    <t>体制结算补助</t>
  </si>
  <si>
    <t>表25</t>
  </si>
  <si>
    <t>2022年全县政府性基金预算收入预算表</t>
  </si>
  <si>
    <t>表26</t>
  </si>
  <si>
    <t>2022年全县政府性基金预算支出预算表</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</si>
  <si>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</si>
  <si>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</si>
  <si>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</si>
  <si>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</si>
  <si>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</si>
  <si>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</si>
  <si>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</si>
  <si>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</si>
  <si>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</si>
  <si>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十二、抗疫特别国债安排的支出</t>
  </si>
  <si>
    <t>表27</t>
  </si>
  <si>
    <t>2022年县级政府性基金预算收入预算表</t>
  </si>
  <si>
    <t>表28</t>
  </si>
  <si>
    <t>2022年县级政府性基金预算支出预算表</t>
  </si>
  <si>
    <t>表29</t>
  </si>
  <si>
    <t>2022年县级政府性基金预算转移支付收入预算表</t>
  </si>
  <si>
    <t>表30</t>
  </si>
  <si>
    <t>2022年县级政府性基金预算转移支付支出预算表</t>
  </si>
  <si>
    <t>……</t>
  </si>
  <si>
    <t>此表无数据。</t>
  </si>
  <si>
    <t>表31</t>
  </si>
  <si>
    <t>2022年全县国有资本经营预算收入预算表</t>
  </si>
  <si>
    <t>　</t>
  </si>
  <si>
    <t>表32</t>
  </si>
  <si>
    <t>2022年全县国有资本经营预算支出预算表</t>
  </si>
  <si>
    <t>表33</t>
  </si>
  <si>
    <t>2022年县级国有资本经营预算收入预算表</t>
  </si>
  <si>
    <t>202年预算数</t>
  </si>
  <si>
    <t>表34</t>
  </si>
  <si>
    <t>2022年县级国有资本经营预算支出预算表</t>
  </si>
  <si>
    <t>表35</t>
  </si>
  <si>
    <t>2022年全县社会保险基金预算收入预算表</t>
  </si>
  <si>
    <t>2020年决算</t>
  </si>
  <si>
    <t>备注：我市社会保险基金实行全市统筹的财政体制。由市级统一编制预算，县级无数据。</t>
  </si>
  <si>
    <t>表36</t>
  </si>
  <si>
    <t>2022年全县社会保险基金预算支出预算表</t>
  </si>
  <si>
    <t>表37</t>
  </si>
  <si>
    <t>重庆市2021年地方政府债务限额及余额情况表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</si>
  <si>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</si>
  <si>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</si>
  <si>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</si>
  <si>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</si>
  <si>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</si>
  <si>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</si>
  <si>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</si>
  <si>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</si>
  <si>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</si>
  <si>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</si>
  <si>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</si>
  <si>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</si>
  <si>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</si>
  <si>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</si>
  <si>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</si>
  <si>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</si>
  <si>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</si>
  <si>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</si>
  <si>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</si>
  <si>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</si>
  <si>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</si>
  <si>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</si>
  <si>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</si>
  <si>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</si>
  <si>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</si>
  <si>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</si>
  <si>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</si>
  <si>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</si>
  <si>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</si>
  <si>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</si>
  <si>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</si>
  <si>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</si>
  <si>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</si>
  <si>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</si>
  <si>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</si>
  <si>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</si>
  <si>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</si>
  <si>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</si>
  <si>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</si>
  <si>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</si>
  <si>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</si>
  <si>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</si>
  <si>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</si>
  <si>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</si>
  <si>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</si>
  <si>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</si>
  <si>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垫江县</t>
  </si>
  <si>
    <t>忠  县</t>
  </si>
  <si>
    <t>开州区</t>
  </si>
  <si>
    <t>云阳县</t>
  </si>
  <si>
    <t>奉节县</t>
  </si>
  <si>
    <t>巫山县</t>
  </si>
  <si>
    <t>巫溪县</t>
  </si>
  <si>
    <t>（三）渝东南武陵山区城镇群</t>
  </si>
  <si>
    <t>黔江区</t>
  </si>
  <si>
    <t>武隆区</t>
  </si>
  <si>
    <t>石柱县</t>
  </si>
  <si>
    <t>彭水县</t>
  </si>
  <si>
    <t>酉阳县</t>
  </si>
  <si>
    <t>秀山县</t>
  </si>
  <si>
    <t>注：1.本表反映上一年度本地区、本级及所属地区政府债务限额及余额预计执行数。</t>
  </si>
  <si>
    <t xml:space="preserve">    2.本表由县级以上地方各级财政部门在本级人民代表大会批准预算后二十日内公开。</t>
  </si>
  <si>
    <t>表38</t>
  </si>
  <si>
    <t>丰都县2021年和2022年地方政府一般债务余额情况表</t>
  </si>
  <si>
    <t>预算数</t>
  </si>
  <si>
    <t>执行数</t>
  </si>
  <si>
    <t>一、2020年末地方政府一般债务余额实际数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</si>
  <si>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</si>
  <si>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</si>
  <si>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</si>
  <si>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</si>
  <si>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</si>
  <si>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</si>
  <si>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</si>
  <si>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</si>
  <si>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</si>
  <si>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</si>
  <si>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丰都县2021年和2022年地方政府专项债务余额情况表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</si>
  <si>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</si>
  <si>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</si>
  <si>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</si>
  <si>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</si>
  <si>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</si>
  <si>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</si>
  <si>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</si>
  <si>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</si>
  <si>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表40</t>
  </si>
  <si>
    <t>丰都县地方政府债券发行及还本付息情况表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</si>
  <si>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</si>
  <si>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</si>
  <si>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</si>
  <si>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</si>
  <si>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</si>
  <si>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</si>
  <si>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</si>
  <si>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</si>
  <si>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</si>
  <si>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</si>
  <si>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</si>
  <si>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</si>
  <si>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</si>
  <si>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</si>
  <si>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</si>
  <si>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</si>
  <si>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</si>
  <si>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</si>
  <si>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</si>
  <si>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</si>
  <si>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</si>
  <si>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</si>
  <si>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</si>
  <si>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</si>
  <si>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</si>
  <si>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</si>
  <si>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</si>
  <si>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</si>
  <si>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</si>
  <si>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</si>
  <si>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</si>
  <si>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</si>
  <si>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丰都县2022年地方政府债务限额提前下达情况表</t>
  </si>
  <si>
    <t>项目</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</si>
  <si>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</si>
  <si>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</si>
  <si>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</si>
  <si>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</si>
  <si>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</si>
  <si>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</si>
  <si>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表42</t>
  </si>
  <si>
    <t>丰都县本级2022年年初新增地方政府债券资金安排表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</si>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</sst>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Red]\(0.00\)"/>
    <numFmt numFmtId="178" formatCode="0.0_);[Red]\(0.0\)"/>
    <numFmt numFmtId="179" formatCode="0.0"/>
    <numFmt numFmtId="180" formatCode="0_ "/>
    <numFmt numFmtId="181" formatCode="_ * #,##0_ ;_ * \-#,##0_ ;_ * &quot;-&quot;??_ ;_ @_ "/>
    <numFmt numFmtId="182" formatCode="#,##0_ "/>
    <numFmt numFmtId="183" formatCode="#,##0_);[Red]\(#,##0\)"/>
    <numFmt numFmtId="184" formatCode="0.0%"/>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b/>
      <sz val="10"/>
      <name val="宋体"/>
      <charset val="134"/>
    </font>
    <font>
      <sz val="10"/>
      <name val="宋体"/>
      <charset val="134"/>
    </font>
    <font>
      <sz val="10"/>
      <name val="SimSun"/>
      <charset val="134"/>
    </font>
    <font>
      <sz val="10"/>
      <color indexed="8"/>
      <name val="宋体"/>
      <charset val="134"/>
    </font>
    <font>
      <sz val="10"/>
      <color indexed="8"/>
      <name val="等线"/>
      <charset val="134"/>
      <scheme val="minor"/>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b/>
      <sz val="11"/>
      <color theme="1"/>
      <name val="等线"/>
      <charset val="134"/>
      <scheme val="minor"/>
    </font>
    <font>
      <sz val="12"/>
      <name val="Courier"/>
      <charset val="134"/>
    </font>
    <font>
      <sz val="11"/>
      <name val="Courier"/>
      <charset val="134"/>
    </font>
    <font>
      <b/>
      <sz val="10"/>
      <color theme="1"/>
      <name val="宋体"/>
      <charset val="134"/>
    </font>
    <font>
      <sz val="10"/>
      <color theme="1"/>
      <name val="宋体"/>
      <charset val="134"/>
    </font>
    <font>
      <sz val="12"/>
      <name val="黑体"/>
      <charset val="134"/>
    </font>
    <font>
      <sz val="11"/>
      <name val="黑体"/>
      <charset val="134"/>
    </font>
    <font>
      <sz val="10"/>
      <color theme="1"/>
      <name val="等线"/>
      <charset val="134"/>
      <scheme val="minor"/>
    </font>
    <font>
      <sz val="10"/>
      <name val="等线"/>
      <charset val="134"/>
      <scheme val="minor"/>
    </font>
    <font>
      <sz val="10"/>
      <color theme="1"/>
      <name val="等线"/>
      <charset val="134"/>
      <scheme val="minor"/>
    </font>
    <font>
      <sz val="11"/>
      <color theme="1"/>
      <name val="等线"/>
      <charset val="134"/>
      <scheme val="minor"/>
    </font>
    <font>
      <sz val="9"/>
      <color theme="1"/>
      <name val="宋体"/>
      <charset val="134"/>
    </font>
    <font>
      <sz val="11"/>
      <color indexed="8"/>
      <name val="宋体"/>
      <charset val="134"/>
    </font>
    <font>
      <sz val="11"/>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top style="thin">
        <color auto="1"/>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46" fillId="0" borderId="0" applyFont="0" applyFill="0" applyBorder="0" applyAlignment="0" applyProtection="0">
      <alignment vertical="center"/>
    </xf>
    <xf numFmtId="9" fontId="0" fillId="0" borderId="0" applyFont="0" applyFill="0" applyBorder="0" applyAlignment="0" applyProtection="0">
      <alignment vertical="center"/>
    </xf>
    <xf numFmtId="41" fontId="46" fillId="0" borderId="0" applyFont="0" applyFill="0" applyBorder="0" applyAlignment="0" applyProtection="0">
      <alignment vertical="center"/>
    </xf>
    <xf numFmtId="42" fontId="46"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4" borderId="15"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6" applyNumberFormat="0" applyFill="0" applyAlignment="0" applyProtection="0">
      <alignment vertical="center"/>
    </xf>
    <xf numFmtId="0" fontId="53" fillId="0" borderId="16" applyNumberFormat="0" applyFill="0" applyAlignment="0" applyProtection="0">
      <alignment vertical="center"/>
    </xf>
    <xf numFmtId="0" fontId="54" fillId="0" borderId="17" applyNumberFormat="0" applyFill="0" applyAlignment="0" applyProtection="0">
      <alignment vertical="center"/>
    </xf>
    <xf numFmtId="0" fontId="54" fillId="0" borderId="0" applyNumberFormat="0" applyFill="0" applyBorder="0" applyAlignment="0" applyProtection="0">
      <alignment vertical="center"/>
    </xf>
    <xf numFmtId="0" fontId="55" fillId="5" borderId="18" applyNumberFormat="0" applyAlignment="0" applyProtection="0">
      <alignment vertical="center"/>
    </xf>
    <xf numFmtId="0" fontId="56" fillId="6" borderId="19" applyNumberFormat="0" applyAlignment="0" applyProtection="0">
      <alignment vertical="center"/>
    </xf>
    <xf numFmtId="0" fontId="57" fillId="6" borderId="18" applyNumberFormat="0" applyAlignment="0" applyProtection="0">
      <alignment vertical="center"/>
    </xf>
    <xf numFmtId="0" fontId="58" fillId="7" borderId="20" applyNumberFormat="0" applyAlignment="0" applyProtection="0">
      <alignment vertical="center"/>
    </xf>
    <xf numFmtId="0" fontId="59" fillId="0" borderId="21" applyNumberFormat="0" applyFill="0" applyAlignment="0" applyProtection="0">
      <alignment vertical="center"/>
    </xf>
    <xf numFmtId="0" fontId="60" fillId="0" borderId="22"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7" fillId="0" borderId="0">
      <alignment vertical="center"/>
    </xf>
    <xf numFmtId="0" fontId="17" fillId="0" borderId="0">
      <alignment vertical="center"/>
    </xf>
    <xf numFmtId="0" fontId="19" fillId="0" borderId="0">
      <alignment vertical="center"/>
    </xf>
    <xf numFmtId="0" fontId="35" fillId="0" borderId="0">
      <alignment vertical="center"/>
    </xf>
    <xf numFmtId="0" fontId="0" fillId="0" borderId="0"/>
    <xf numFmtId="0" fontId="3" fillId="0" borderId="0">
      <alignment vertical="center"/>
    </xf>
    <xf numFmtId="0" fontId="0" fillId="0" borderId="0">
      <alignment vertical="center"/>
    </xf>
    <xf numFmtId="0" fontId="19" fillId="0" borderId="0"/>
    <xf numFmtId="0" fontId="19" fillId="0" borderId="0">
      <alignment vertical="center"/>
    </xf>
    <xf numFmtId="0" fontId="3" fillId="0" borderId="0">
      <alignment vertical="center"/>
    </xf>
    <xf numFmtId="0" fontId="3" fillId="0" borderId="0">
      <alignment vertical="center"/>
    </xf>
    <xf numFmtId="0" fontId="0" fillId="0" borderId="0">
      <alignment vertical="center"/>
    </xf>
    <xf numFmtId="0" fontId="19" fillId="0" borderId="0">
      <alignment vertical="center"/>
    </xf>
  </cellStyleXfs>
  <cellXfs count="343">
    <xf numFmtId="0" fontId="0" fillId="0" borderId="0" xfId="0"/>
    <xf numFmtId="0" fontId="1" fillId="0" borderId="0" xfId="59" applyFont="1">
      <alignment vertical="center"/>
    </xf>
    <xf numFmtId="0" fontId="2" fillId="0" borderId="0" xfId="59" applyFont="1">
      <alignment vertical="center"/>
    </xf>
    <xf numFmtId="0" fontId="3" fillId="0" borderId="0" xfId="59">
      <alignment vertical="center"/>
    </xf>
    <xf numFmtId="0" fontId="4" fillId="0" borderId="0" xfId="51" applyFont="1" applyAlignment="1"/>
    <xf numFmtId="0" fontId="5" fillId="0" borderId="0" xfId="59" applyFont="1" applyBorder="1" applyAlignment="1">
      <alignment horizontal="center" vertical="center" wrapText="1"/>
    </xf>
    <xf numFmtId="0" fontId="6" fillId="0" borderId="0" xfId="59" applyFont="1" applyBorder="1" applyAlignment="1">
      <alignment horizontal="right" vertical="center" wrapText="1"/>
    </xf>
    <xf numFmtId="0" fontId="7" fillId="0" borderId="1" xfId="59" applyFont="1" applyBorder="1" applyAlignment="1">
      <alignment horizontal="center" vertical="center" wrapText="1"/>
    </xf>
    <xf numFmtId="0" fontId="7" fillId="0" borderId="2" xfId="59" applyFont="1" applyBorder="1" applyAlignment="1">
      <alignment horizontal="center" vertical="center" wrapText="1"/>
    </xf>
    <xf numFmtId="0" fontId="7" fillId="0" borderId="3" xfId="59" applyFont="1" applyBorder="1" applyAlignment="1">
      <alignment horizontal="center" vertical="center" wrapText="1"/>
    </xf>
    <xf numFmtId="0" fontId="8" fillId="0" borderId="4" xfId="59" applyFont="1" applyBorder="1" applyAlignment="1">
      <alignment horizontal="center" vertical="center" wrapText="1"/>
    </xf>
    <xf numFmtId="0" fontId="7" fillId="0" borderId="5" xfId="59" applyFont="1" applyBorder="1" applyAlignment="1">
      <alignment horizontal="center" vertical="center" wrapText="1"/>
    </xf>
    <xf numFmtId="0" fontId="8" fillId="0" borderId="5" xfId="59" applyFont="1" applyBorder="1" applyAlignment="1">
      <alignment horizontal="left" vertical="center" wrapText="1"/>
    </xf>
    <xf numFmtId="0" fontId="8" fillId="0" borderId="5" xfId="59" applyFont="1" applyBorder="1" applyAlignment="1">
      <alignment horizontal="center" vertical="center" wrapText="1"/>
    </xf>
    <xf numFmtId="0" fontId="7" fillId="0" borderId="6" xfId="59" applyFont="1" applyBorder="1" applyAlignment="1">
      <alignment horizontal="center" vertical="center" wrapText="1"/>
    </xf>
    <xf numFmtId="0" fontId="8" fillId="0" borderId="7" xfId="59" applyFont="1" applyBorder="1" applyAlignment="1">
      <alignment horizontal="center" vertical="center" wrapText="1"/>
    </xf>
    <xf numFmtId="0" fontId="8" fillId="0" borderId="8" xfId="59" applyFont="1" applyBorder="1" applyAlignment="1">
      <alignment vertical="center" wrapText="1"/>
    </xf>
    <xf numFmtId="176" fontId="8" fillId="0" borderId="9" xfId="59" applyNumberFormat="1" applyFont="1" applyBorder="1" applyAlignment="1">
      <alignment vertical="center" wrapText="1"/>
    </xf>
    <xf numFmtId="0" fontId="6" fillId="0" borderId="0" xfId="59" applyFont="1" applyBorder="1" applyAlignment="1">
      <alignment vertical="center" wrapText="1"/>
    </xf>
    <xf numFmtId="0" fontId="1" fillId="0" borderId="0" xfId="55" applyFont="1">
      <alignment vertical="center"/>
    </xf>
    <xf numFmtId="0" fontId="2" fillId="0" borderId="0" xfId="55" applyFont="1">
      <alignment vertical="center"/>
    </xf>
    <xf numFmtId="0" fontId="3" fillId="0" borderId="0" xfId="55">
      <alignment vertical="center"/>
    </xf>
    <xf numFmtId="0" fontId="9" fillId="0" borderId="0" xfId="55" applyFont="1" applyBorder="1" applyAlignment="1">
      <alignment horizontal="left" vertical="center" wrapText="1"/>
    </xf>
    <xf numFmtId="0" fontId="5" fillId="0" borderId="0" xfId="55" applyFont="1" applyBorder="1" applyAlignment="1">
      <alignment horizontal="center" vertical="center" wrapText="1"/>
    </xf>
    <xf numFmtId="0" fontId="6" fillId="0" borderId="0" xfId="55" applyFont="1" applyBorder="1" applyAlignment="1">
      <alignment vertical="center" wrapText="1"/>
    </xf>
    <xf numFmtId="0" fontId="6" fillId="0" borderId="0" xfId="55" applyFont="1" applyBorder="1" applyAlignment="1">
      <alignment horizontal="center" vertical="center" wrapText="1"/>
    </xf>
    <xf numFmtId="0" fontId="7" fillId="0" borderId="1" xfId="55" applyFont="1" applyBorder="1" applyAlignment="1">
      <alignment horizontal="center" vertical="center" wrapText="1"/>
    </xf>
    <xf numFmtId="0" fontId="7" fillId="0" borderId="2" xfId="55" applyFont="1" applyBorder="1" applyAlignment="1">
      <alignment horizontal="center" vertical="center" wrapText="1"/>
    </xf>
    <xf numFmtId="0" fontId="7" fillId="0" borderId="3" xfId="55" applyFont="1" applyBorder="1" applyAlignment="1">
      <alignment horizontal="center" vertical="center" wrapText="1"/>
    </xf>
    <xf numFmtId="0" fontId="8" fillId="0" borderId="4" xfId="55" applyFont="1" applyBorder="1" applyAlignment="1">
      <alignment vertical="center" wrapText="1"/>
    </xf>
    <xf numFmtId="0" fontId="8" fillId="0" borderId="5" xfId="55" applyFont="1" applyBorder="1" applyAlignment="1">
      <alignment horizontal="center" vertical="center" wrapText="1"/>
    </xf>
    <xf numFmtId="0" fontId="8" fillId="0" borderId="5" xfId="55" applyFont="1" applyBorder="1" applyAlignment="1">
      <alignment vertical="center" wrapText="1"/>
    </xf>
    <xf numFmtId="0" fontId="8" fillId="0" borderId="6" xfId="55" applyFont="1" applyBorder="1" applyAlignment="1">
      <alignment horizontal="center" vertical="center" wrapText="1"/>
    </xf>
    <xf numFmtId="0" fontId="8" fillId="0" borderId="7" xfId="55" applyFont="1" applyBorder="1" applyAlignment="1">
      <alignment vertical="center" wrapText="1"/>
    </xf>
    <xf numFmtId="0" fontId="8" fillId="0" borderId="8" xfId="55" applyFont="1" applyBorder="1" applyAlignment="1">
      <alignment horizontal="center" vertical="center" wrapText="1"/>
    </xf>
    <xf numFmtId="0" fontId="8" fillId="0" borderId="8" xfId="55" applyFont="1" applyBorder="1" applyAlignment="1">
      <alignment vertical="center" wrapText="1"/>
    </xf>
    <xf numFmtId="0" fontId="8" fillId="0" borderId="9" xfId="55" applyFont="1" applyBorder="1" applyAlignment="1">
      <alignment horizontal="center"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5" fillId="0" borderId="0" xfId="60" applyFont="1" applyBorder="1" applyAlignment="1">
      <alignment horizontal="center" vertical="center" wrapText="1"/>
    </xf>
    <xf numFmtId="0" fontId="6" fillId="0" borderId="0" xfId="60" applyFont="1" applyBorder="1" applyAlignment="1">
      <alignment horizontal="right" vertical="center" wrapText="1"/>
    </xf>
    <xf numFmtId="0" fontId="7" fillId="0" borderId="10" xfId="60" applyFont="1" applyBorder="1" applyAlignment="1">
      <alignment horizontal="center" vertical="center" wrapText="1"/>
    </xf>
    <xf numFmtId="0" fontId="8" fillId="0" borderId="10" xfId="60" applyFont="1" applyBorder="1" applyAlignment="1">
      <alignment horizontal="left" vertical="center" wrapText="1"/>
    </xf>
    <xf numFmtId="0" fontId="8" fillId="0" borderId="10" xfId="60" applyFont="1" applyBorder="1" applyAlignment="1">
      <alignment horizontal="center" vertical="center" wrapText="1"/>
    </xf>
    <xf numFmtId="0" fontId="6" fillId="0" borderId="0" xfId="60" applyFont="1" applyBorder="1" applyAlignment="1">
      <alignment vertical="center" wrapText="1"/>
    </xf>
    <xf numFmtId="177" fontId="3" fillId="0" borderId="0" xfId="60" applyNumberFormat="1">
      <alignment vertical="center"/>
    </xf>
    <xf numFmtId="177" fontId="1" fillId="0" borderId="0" xfId="60" applyNumberFormat="1" applyFont="1">
      <alignment vertical="center"/>
    </xf>
    <xf numFmtId="177" fontId="6" fillId="0" borderId="0" xfId="60" applyNumberFormat="1" applyFont="1" applyBorder="1" applyAlignment="1">
      <alignment vertical="center" wrapText="1"/>
    </xf>
    <xf numFmtId="177" fontId="6" fillId="0" borderId="0" xfId="60" applyNumberFormat="1" applyFont="1" applyBorder="1" applyAlignment="1">
      <alignment horizontal="center" vertical="center" wrapText="1"/>
    </xf>
    <xf numFmtId="0" fontId="7" fillId="0" borderId="10" xfId="60" applyFont="1" applyFill="1" applyBorder="1" applyAlignment="1">
      <alignment horizontal="center" vertical="center" wrapText="1"/>
    </xf>
    <xf numFmtId="177" fontId="7" fillId="0" borderId="10" xfId="60" applyNumberFormat="1" applyFont="1" applyFill="1" applyBorder="1" applyAlignment="1">
      <alignment horizontal="center" vertical="center" wrapText="1"/>
    </xf>
    <xf numFmtId="0" fontId="8" fillId="0" borderId="10" xfId="60" applyFont="1" applyFill="1" applyBorder="1" applyAlignment="1">
      <alignment vertical="center" wrapText="1"/>
    </xf>
    <xf numFmtId="177" fontId="8" fillId="0" borderId="10" xfId="60" applyNumberFormat="1" applyFont="1" applyFill="1" applyBorder="1" applyAlignment="1">
      <alignment vertical="center" wrapText="1"/>
    </xf>
    <xf numFmtId="0" fontId="10" fillId="0" borderId="0" xfId="60" applyFont="1">
      <alignment vertical="center"/>
    </xf>
    <xf numFmtId="177" fontId="4" fillId="0" borderId="0" xfId="51" applyNumberFormat="1" applyFont="1" applyAlignment="1"/>
    <xf numFmtId="177" fontId="10" fillId="0" borderId="0" xfId="60" applyNumberFormat="1" applyFont="1">
      <alignment vertical="center"/>
    </xf>
    <xf numFmtId="178" fontId="3" fillId="0" borderId="0" xfId="60" applyNumberFormat="1" applyFill="1">
      <alignment vertical="center"/>
    </xf>
    <xf numFmtId="0" fontId="11" fillId="0" borderId="11" xfId="60" applyFont="1" applyBorder="1" applyAlignment="1">
      <alignment horizontal="center" vertical="center" wrapText="1"/>
    </xf>
    <xf numFmtId="0" fontId="11" fillId="0" borderId="2" xfId="60" applyFont="1" applyBorder="1" applyAlignment="1">
      <alignment horizontal="center" vertical="center" wrapText="1"/>
    </xf>
    <xf numFmtId="0" fontId="11" fillId="0" borderId="3" xfId="60" applyFont="1" applyBorder="1" applyAlignment="1">
      <alignment horizontal="center" vertical="center" wrapText="1"/>
    </xf>
    <xf numFmtId="0" fontId="11" fillId="0" borderId="4" xfId="60" applyFont="1" applyBorder="1" applyAlignment="1">
      <alignment horizontal="center" vertical="center" wrapText="1"/>
    </xf>
    <xf numFmtId="0" fontId="11" fillId="0" borderId="8" xfId="60" applyFont="1" applyBorder="1" applyAlignment="1">
      <alignment vertical="center" wrapText="1"/>
    </xf>
    <xf numFmtId="0" fontId="11" fillId="0" borderId="8" xfId="60" applyFont="1" applyBorder="1" applyAlignment="1">
      <alignment horizontal="center" vertical="center" wrapText="1"/>
    </xf>
    <xf numFmtId="0" fontId="11" fillId="0" borderId="9" xfId="60" applyFont="1" applyBorder="1" applyAlignment="1">
      <alignment horizontal="center" vertical="center" wrapText="1"/>
    </xf>
    <xf numFmtId="0" fontId="12" fillId="0" borderId="4" xfId="60" applyFont="1" applyBorder="1" applyAlignment="1">
      <alignment horizontal="center" vertical="center" wrapText="1"/>
    </xf>
    <xf numFmtId="0" fontId="11" fillId="0" borderId="5" xfId="60" applyFont="1" applyBorder="1" applyAlignment="1">
      <alignment horizontal="center" vertical="center" wrapText="1"/>
    </xf>
    <xf numFmtId="0" fontId="11" fillId="0" borderId="6" xfId="60" applyFont="1" applyBorder="1" applyAlignment="1">
      <alignment horizontal="center" vertical="center" wrapText="1"/>
    </xf>
    <xf numFmtId="0" fontId="13" fillId="0" borderId="4" xfId="60" applyFont="1" applyBorder="1" applyAlignment="1">
      <alignment vertical="center" wrapText="1"/>
    </xf>
    <xf numFmtId="176" fontId="14" fillId="0" borderId="5" xfId="60" applyNumberFormat="1" applyFont="1" applyBorder="1" applyAlignment="1">
      <alignment vertical="center" wrapText="1"/>
    </xf>
    <xf numFmtId="176" fontId="14" fillId="0" borderId="6" xfId="60" applyNumberFormat="1" applyFont="1" applyBorder="1" applyAlignment="1">
      <alignment vertical="center" wrapText="1"/>
    </xf>
    <xf numFmtId="0" fontId="15" fillId="0" borderId="4" xfId="60" applyFont="1" applyBorder="1" applyAlignment="1">
      <alignment horizontal="left" vertical="center" indent="1"/>
    </xf>
    <xf numFmtId="0" fontId="16" fillId="0" borderId="5" xfId="60" applyFont="1" applyBorder="1">
      <alignment vertical="center"/>
    </xf>
    <xf numFmtId="0" fontId="16" fillId="0" borderId="6" xfId="60" applyFont="1" applyBorder="1">
      <alignment vertical="center"/>
    </xf>
    <xf numFmtId="0" fontId="15" fillId="0" borderId="10" xfId="60" applyFont="1" applyBorder="1" applyAlignment="1">
      <alignment horizontal="left" vertical="center" indent="1"/>
    </xf>
    <xf numFmtId="0" fontId="16" fillId="0" borderId="10" xfId="60" applyFont="1" applyBorder="1">
      <alignment vertical="center"/>
    </xf>
    <xf numFmtId="0" fontId="15" fillId="0" borderId="10" xfId="60" applyFont="1" applyBorder="1">
      <alignment vertical="center"/>
    </xf>
    <xf numFmtId="178" fontId="15" fillId="0" borderId="10" xfId="60" applyNumberFormat="1" applyFont="1" applyFill="1" applyBorder="1" applyAlignment="1">
      <alignment horizontal="left" vertical="center" indent="1"/>
    </xf>
    <xf numFmtId="178" fontId="16" fillId="0" borderId="10" xfId="60" applyNumberFormat="1" applyFont="1" applyFill="1" applyBorder="1" applyAlignment="1">
      <alignment horizontal="center" vertical="center"/>
    </xf>
    <xf numFmtId="0" fontId="17" fillId="0" borderId="0" xfId="51" applyAlignment="1"/>
    <xf numFmtId="41" fontId="17" fillId="0" borderId="0" xfId="51" applyNumberFormat="1" applyAlignment="1"/>
    <xf numFmtId="0" fontId="17" fillId="0" borderId="0" xfId="51" applyFill="1" applyAlignment="1"/>
    <xf numFmtId="2" fontId="18" fillId="0" borderId="0" xfId="51" applyNumberFormat="1" applyFont="1" applyFill="1" applyAlignment="1" applyProtection="1">
      <alignment horizontal="center" vertical="center"/>
    </xf>
    <xf numFmtId="0" fontId="19" fillId="0" borderId="0" xfId="51" applyFont="1" applyAlignment="1">
      <alignment horizontal="center" vertical="center"/>
    </xf>
    <xf numFmtId="2" fontId="4" fillId="0" borderId="0" xfId="51" applyNumberFormat="1" applyFont="1" applyBorder="1" applyAlignment="1" applyProtection="1">
      <alignment horizontal="left"/>
    </xf>
    <xf numFmtId="41" fontId="4" fillId="0" borderId="0" xfId="51" applyNumberFormat="1" applyFont="1" applyAlignment="1"/>
    <xf numFmtId="2" fontId="4" fillId="0" borderId="0" xfId="51" applyNumberFormat="1" applyFont="1" applyFill="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20" fillId="0" borderId="10" xfId="51" applyNumberFormat="1" applyFont="1" applyBorder="1" applyAlignment="1" applyProtection="1">
      <alignment horizontal="center" vertical="center" wrapText="1"/>
    </xf>
    <xf numFmtId="41" fontId="20" fillId="0" borderId="10" xfId="50" applyNumberFormat="1" applyFont="1" applyBorder="1" applyAlignment="1" applyProtection="1">
      <alignment horizontal="center" vertical="center" wrapText="1"/>
    </xf>
    <xf numFmtId="2" fontId="20" fillId="0" borderId="10" xfId="50" applyNumberFormat="1" applyFont="1" applyFill="1" applyBorder="1" applyAlignment="1" applyProtection="1">
      <alignment horizontal="center" vertical="center" wrapText="1"/>
    </xf>
    <xf numFmtId="2" fontId="20" fillId="0" borderId="10" xfId="50" applyNumberFormat="1" applyFont="1" applyBorder="1" applyAlignment="1">
      <alignment horizontal="center" vertical="center" wrapText="1"/>
    </xf>
    <xf numFmtId="0" fontId="21" fillId="0" borderId="10" xfId="56" applyFont="1" applyBorder="1" applyAlignment="1">
      <alignment vertical="center"/>
    </xf>
    <xf numFmtId="41" fontId="4" fillId="0" borderId="10" xfId="51" applyNumberFormat="1" applyFont="1" applyFill="1" applyBorder="1" applyAlignment="1" applyProtection="1">
      <alignment vertical="center" wrapText="1"/>
    </xf>
    <xf numFmtId="2" fontId="4" fillId="0" borderId="10" xfId="51" applyNumberFormat="1" applyFont="1" applyFill="1" applyBorder="1" applyAlignment="1" applyProtection="1">
      <alignment vertical="center" wrapText="1"/>
    </xf>
    <xf numFmtId="179" fontId="4" fillId="0" borderId="10" xfId="51" applyNumberFormat="1" applyFont="1" applyFill="1" applyBorder="1" applyAlignment="1" applyProtection="1">
      <alignment vertical="center" wrapText="1"/>
    </xf>
    <xf numFmtId="0" fontId="22" fillId="0" borderId="10" xfId="56" applyFont="1" applyBorder="1" applyAlignment="1">
      <alignment vertical="center"/>
    </xf>
    <xf numFmtId="0" fontId="21" fillId="0" borderId="10" xfId="56" applyFont="1" applyBorder="1" applyAlignment="1">
      <alignment horizontal="center" vertical="center"/>
    </xf>
    <xf numFmtId="0" fontId="22" fillId="0" borderId="10"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7" fillId="0" borderId="0" xfId="50" applyAlignment="1"/>
    <xf numFmtId="41" fontId="17" fillId="0" borderId="0" xfId="50" applyNumberFormat="1" applyAlignment="1"/>
    <xf numFmtId="41" fontId="17" fillId="0" borderId="0" xfId="50" applyNumberFormat="1" applyFill="1" applyAlignment="1"/>
    <xf numFmtId="2" fontId="18" fillId="0" borderId="0" xfId="50" applyNumberFormat="1" applyFont="1" applyFill="1" applyAlignment="1" applyProtection="1">
      <alignment horizontal="center" vertical="center"/>
    </xf>
    <xf numFmtId="0" fontId="19" fillId="0" borderId="0" xfId="50" applyFont="1" applyAlignment="1">
      <alignment horizontal="center" vertical="center"/>
    </xf>
    <xf numFmtId="0" fontId="23" fillId="0" borderId="0" xfId="50" applyFont="1" applyAlignment="1">
      <alignment horizontal="center" vertical="center"/>
    </xf>
    <xf numFmtId="2" fontId="24" fillId="0" borderId="0" xfId="50" applyNumberFormat="1" applyFont="1" applyBorder="1" applyAlignment="1" applyProtection="1">
      <alignment horizontal="left"/>
    </xf>
    <xf numFmtId="41" fontId="24" fillId="0" borderId="0" xfId="50" applyNumberFormat="1" applyFont="1" applyBorder="1" applyAlignment="1"/>
    <xf numFmtId="41" fontId="24" fillId="0" borderId="0" xfId="50" applyNumberFormat="1" applyFont="1" applyFill="1" applyAlignment="1" applyProtection="1">
      <alignment horizontal="left"/>
    </xf>
    <xf numFmtId="2" fontId="4" fillId="0" borderId="0" xfId="50" applyNumberFormat="1" applyFont="1" applyBorder="1" applyAlignment="1">
      <alignment horizontal="center" vertical="center"/>
    </xf>
    <xf numFmtId="0" fontId="19" fillId="0" borderId="0" xfId="50" applyFont="1" applyAlignment="1">
      <alignment vertical="center"/>
    </xf>
    <xf numFmtId="0" fontId="23" fillId="0" borderId="0" xfId="50" applyFont="1" applyAlignment="1">
      <alignment vertical="center"/>
    </xf>
    <xf numFmtId="2" fontId="20" fillId="0" borderId="10" xfId="50" applyNumberFormat="1" applyFont="1" applyBorder="1" applyAlignment="1" applyProtection="1">
      <alignment horizontal="center" vertical="center" wrapText="1"/>
    </xf>
    <xf numFmtId="41" fontId="20" fillId="0" borderId="10" xfId="50" applyNumberFormat="1" applyFont="1" applyFill="1" applyBorder="1" applyAlignment="1" applyProtection="1">
      <alignment horizontal="center" vertical="center" wrapText="1"/>
    </xf>
    <xf numFmtId="0" fontId="4" fillId="0" borderId="0" xfId="50" applyFont="1" applyAlignment="1">
      <alignment vertical="center"/>
    </xf>
    <xf numFmtId="180" fontId="25" fillId="0" borderId="10" xfId="56" applyNumberFormat="1" applyFont="1" applyFill="1" applyBorder="1" applyAlignment="1">
      <alignment vertical="center"/>
    </xf>
    <xf numFmtId="9" fontId="4" fillId="0" borderId="10" xfId="50" applyNumberFormat="1" applyFont="1" applyBorder="1" applyAlignment="1">
      <alignment horizontal="center" vertical="center" wrapText="1"/>
    </xf>
    <xf numFmtId="0" fontId="22" fillId="0" borderId="10" xfId="56" applyFont="1" applyBorder="1" applyAlignment="1">
      <alignment horizontal="left" vertical="center"/>
    </xf>
    <xf numFmtId="41" fontId="4" fillId="0" borderId="10" xfId="50" applyNumberFormat="1" applyFont="1" applyFill="1" applyBorder="1" applyAlignment="1" applyProtection="1">
      <alignment vertical="center" wrapText="1"/>
    </xf>
    <xf numFmtId="180" fontId="0" fillId="0" borderId="10" xfId="56" applyNumberFormat="1" applyFill="1" applyBorder="1" applyAlignment="1">
      <alignment vertical="center"/>
    </xf>
    <xf numFmtId="0" fontId="4" fillId="0" borderId="0" xfId="50" applyFont="1" applyFill="1" applyAlignment="1">
      <alignment vertical="center"/>
    </xf>
    <xf numFmtId="0" fontId="21" fillId="0" borderId="10" xfId="56" applyFont="1" applyBorder="1" applyAlignment="1">
      <alignment horizontal="left" vertical="center"/>
    </xf>
    <xf numFmtId="41" fontId="4" fillId="0" borderId="10" xfId="50" applyNumberFormat="1" applyFont="1" applyBorder="1" applyAlignment="1"/>
    <xf numFmtId="41" fontId="17" fillId="0" borderId="10" xfId="50" applyNumberFormat="1" applyBorder="1" applyAlignment="1"/>
    <xf numFmtId="0" fontId="17" fillId="0" borderId="10"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9" fontId="17" fillId="0" borderId="0" xfId="51" applyNumberFormat="1" applyAlignment="1"/>
    <xf numFmtId="2" fontId="4" fillId="0" borderId="0" xfId="51" applyNumberFormat="1" applyFont="1" applyAlignment="1"/>
    <xf numFmtId="9" fontId="4" fillId="0" borderId="0" xfId="51" applyNumberFormat="1" applyFont="1" applyAlignment="1" applyProtection="1">
      <alignment horizontal="center" vertical="center"/>
    </xf>
    <xf numFmtId="2" fontId="20" fillId="0" borderId="10" xfId="51" applyNumberFormat="1" applyFont="1" applyFill="1" applyBorder="1" applyAlignment="1" applyProtection="1">
      <alignment horizontal="center" vertical="center" wrapText="1"/>
    </xf>
    <xf numFmtId="9" fontId="20" fillId="0" borderId="10" xfId="51" applyNumberFormat="1" applyFont="1" applyBorder="1" applyAlignment="1">
      <alignment horizontal="center" vertical="center" wrapText="1"/>
    </xf>
    <xf numFmtId="0" fontId="20" fillId="0" borderId="10" xfId="49" applyFont="1" applyFill="1" applyBorder="1" applyAlignment="1" applyProtection="1">
      <alignment horizontal="center" vertical="center"/>
      <protection locked="0"/>
    </xf>
    <xf numFmtId="1" fontId="4" fillId="0" borderId="10" xfId="51" applyNumberFormat="1" applyFont="1" applyFill="1" applyBorder="1" applyAlignment="1" applyProtection="1">
      <alignment vertical="center" wrapText="1"/>
    </xf>
    <xf numFmtId="9" fontId="4" fillId="0" borderId="10" xfId="51" applyNumberFormat="1" applyFont="1" applyFill="1" applyBorder="1" applyAlignment="1" applyProtection="1">
      <alignment vertical="center" wrapText="1"/>
    </xf>
    <xf numFmtId="0" fontId="4" fillId="0" borderId="10" xfId="62" applyFont="1" applyFill="1" applyBorder="1" applyAlignment="1" applyProtection="1">
      <alignment vertical="center"/>
      <protection locked="0"/>
    </xf>
    <xf numFmtId="181" fontId="17" fillId="0" borderId="0" xfId="1" applyNumberFormat="1" applyFont="1" applyFill="1" applyAlignment="1"/>
    <xf numFmtId="181" fontId="4" fillId="0" borderId="0" xfId="1" applyNumberFormat="1" applyFont="1" applyFill="1" applyBorder="1" applyAlignment="1"/>
    <xf numFmtId="181" fontId="4" fillId="0" borderId="0" xfId="1" applyNumberFormat="1" applyFont="1" applyFill="1" applyAlignment="1" applyProtection="1">
      <alignment horizontal="left"/>
    </xf>
    <xf numFmtId="9" fontId="4" fillId="0" borderId="0" xfId="51" applyNumberFormat="1" applyFont="1" applyBorder="1" applyAlignment="1">
      <alignment horizontal="center" vertical="center"/>
    </xf>
    <xf numFmtId="0" fontId="19" fillId="0" borderId="0" xfId="51" applyFont="1" applyAlignment="1">
      <alignment vertical="center"/>
    </xf>
    <xf numFmtId="181" fontId="20" fillId="0" borderId="10" xfId="1" applyNumberFormat="1" applyFont="1" applyFill="1" applyBorder="1" applyAlignment="1" applyProtection="1">
      <alignment horizontal="center" vertical="center" wrapText="1"/>
    </xf>
    <xf numFmtId="9" fontId="20" fillId="0" borderId="10" xfId="50" applyNumberFormat="1" applyFont="1" applyBorder="1" applyAlignment="1">
      <alignment horizontal="center" vertical="center" wrapText="1"/>
    </xf>
    <xf numFmtId="0" fontId="4" fillId="0" borderId="10" xfId="49" applyFont="1" applyFill="1" applyBorder="1" applyAlignment="1" applyProtection="1">
      <alignment vertical="center"/>
      <protection locked="0"/>
    </xf>
    <xf numFmtId="181" fontId="4" fillId="0" borderId="10" xfId="1" applyNumberFormat="1" applyFont="1" applyFill="1" applyBorder="1" applyAlignment="1" applyProtection="1">
      <alignment horizontal="center" vertical="center" wrapText="1"/>
    </xf>
    <xf numFmtId="9" fontId="4" fillId="0" borderId="10" xfId="1" applyNumberFormat="1" applyFont="1" applyFill="1" applyBorder="1" applyAlignment="1" applyProtection="1">
      <alignment horizontal="center" vertical="center" wrapText="1"/>
    </xf>
    <xf numFmtId="181" fontId="17" fillId="0" borderId="10" xfId="1" applyNumberFormat="1" applyFont="1" applyFill="1" applyBorder="1" applyAlignment="1">
      <alignment horizontal="center" vertical="center"/>
    </xf>
    <xf numFmtId="181" fontId="17" fillId="0" borderId="10" xfId="1" applyNumberFormat="1" applyFont="1" applyFill="1" applyBorder="1" applyAlignment="1"/>
    <xf numFmtId="0" fontId="4" fillId="0" borderId="12" xfId="50" applyFont="1" applyBorder="1" applyAlignment="1">
      <alignment horizontal="left" wrapText="1"/>
    </xf>
    <xf numFmtId="0" fontId="19" fillId="0" borderId="0" xfId="51" applyFont="1" applyFill="1" applyAlignment="1">
      <alignment horizontal="center" vertical="center"/>
    </xf>
    <xf numFmtId="0" fontId="19" fillId="0" borderId="0" xfId="51" applyFont="1" applyFill="1" applyAlignment="1">
      <alignment vertical="center"/>
    </xf>
    <xf numFmtId="0" fontId="4" fillId="0" borderId="0" xfId="51" applyFont="1" applyFill="1" applyAlignment="1">
      <alignment vertical="center"/>
    </xf>
    <xf numFmtId="181" fontId="17" fillId="0" borderId="0" xfId="1" applyNumberFormat="1" applyFont="1" applyFill="1" applyAlignment="1">
      <alignment horizontal="center" vertical="center"/>
    </xf>
    <xf numFmtId="9" fontId="17" fillId="0" borderId="0" xfId="50" applyNumberFormat="1" applyAlignment="1"/>
    <xf numFmtId="181" fontId="24" fillId="0" borderId="0" xfId="1" applyNumberFormat="1" applyFont="1" applyFill="1" applyBorder="1" applyAlignment="1">
      <alignment horizontal="center" vertical="center"/>
    </xf>
    <xf numFmtId="181" fontId="24" fillId="0" borderId="0" xfId="1" applyNumberFormat="1" applyFont="1" applyFill="1" applyAlignment="1" applyProtection="1">
      <alignment horizontal="left"/>
    </xf>
    <xf numFmtId="9" fontId="4" fillId="0" borderId="0" xfId="50" applyNumberFormat="1" applyFont="1" applyBorder="1" applyAlignment="1">
      <alignment horizontal="center" vertical="center"/>
    </xf>
    <xf numFmtId="2" fontId="26" fillId="0" borderId="0" xfId="51" applyNumberFormat="1" applyFont="1" applyAlignment="1">
      <alignment horizontal="center" vertical="center"/>
    </xf>
    <xf numFmtId="2" fontId="27" fillId="0" borderId="0" xfId="51" applyNumberFormat="1" applyFont="1" applyAlignment="1"/>
    <xf numFmtId="2" fontId="27" fillId="0" borderId="0" xfId="51" applyNumberFormat="1" applyFont="1">
      <alignment vertical="center"/>
    </xf>
    <xf numFmtId="0" fontId="4" fillId="0" borderId="0" xfId="51" applyFont="1">
      <alignment vertical="center"/>
    </xf>
    <xf numFmtId="2" fontId="18" fillId="0" borderId="0" xfId="51" applyNumberFormat="1" applyFont="1" applyAlignment="1">
      <alignment horizontal="center" vertical="center"/>
    </xf>
    <xf numFmtId="31" fontId="4" fillId="0" borderId="0" xfId="51" applyNumberFormat="1" applyFont="1" applyAlignment="1">
      <alignment horizontal="left"/>
    </xf>
    <xf numFmtId="2" fontId="4" fillId="0" borderId="0" xfId="51" applyNumberFormat="1" applyFont="1" applyAlignment="1">
      <alignment horizontal="center" vertical="center"/>
    </xf>
    <xf numFmtId="2" fontId="20" fillId="0" borderId="10" xfId="51" applyNumberFormat="1" applyFont="1" applyBorder="1" applyAlignment="1">
      <alignment horizontal="center" vertical="center" wrapText="1"/>
    </xf>
    <xf numFmtId="49" fontId="4" fillId="0" borderId="10" xfId="51" applyNumberFormat="1" applyFont="1" applyBorder="1" applyAlignment="1">
      <alignment horizontal="left" vertical="center" wrapText="1"/>
    </xf>
    <xf numFmtId="2" fontId="4" fillId="0" borderId="10" xfId="51" applyNumberFormat="1" applyFont="1" applyBorder="1" applyAlignment="1">
      <alignment vertical="center" wrapText="1"/>
    </xf>
    <xf numFmtId="179" fontId="4" fillId="0" borderId="10" xfId="51" applyNumberFormat="1" applyFont="1" applyBorder="1" applyAlignment="1">
      <alignment vertical="center" wrapText="1"/>
    </xf>
    <xf numFmtId="49" fontId="4" fillId="0" borderId="10" xfId="51" applyNumberFormat="1" applyFont="1" applyBorder="1" applyAlignment="1">
      <alignment horizontal="left" vertical="center" wrapText="1" indent="1"/>
    </xf>
    <xf numFmtId="0" fontId="28" fillId="0" borderId="10" xfId="53" applyFont="1" applyFill="1" applyBorder="1" applyAlignment="1">
      <alignment horizontal="center" vertical="center"/>
    </xf>
    <xf numFmtId="0" fontId="17" fillId="0" borderId="0" xfId="51" applyFont="1" applyAlignment="1"/>
    <xf numFmtId="2" fontId="4" fillId="0" borderId="0" xfId="51" applyNumberFormat="1" applyFont="1">
      <alignment vertical="center"/>
    </xf>
    <xf numFmtId="181" fontId="17" fillId="0" borderId="0" xfId="1" applyNumberFormat="1" applyFont="1" applyAlignment="1"/>
    <xf numFmtId="181" fontId="4" fillId="0" borderId="0" xfId="1" applyNumberFormat="1" applyFont="1" applyAlignment="1"/>
    <xf numFmtId="9" fontId="4" fillId="0" borderId="0" xfId="51" applyNumberFormat="1" applyFont="1" applyAlignment="1">
      <alignment horizontal="center" vertical="center"/>
    </xf>
    <xf numFmtId="181" fontId="20" fillId="0" borderId="10" xfId="1" applyNumberFormat="1" applyFont="1" applyBorder="1" applyAlignment="1" applyProtection="1">
      <alignment horizontal="center" vertical="center" wrapText="1"/>
    </xf>
    <xf numFmtId="181" fontId="4" fillId="0" borderId="10" xfId="1" applyNumberFormat="1" applyFont="1" applyBorder="1" applyAlignment="1">
      <alignment vertical="center" wrapText="1"/>
    </xf>
    <xf numFmtId="9" fontId="4" fillId="0" borderId="10" xfId="51" applyNumberFormat="1" applyFont="1" applyBorder="1" applyAlignment="1">
      <alignment vertical="center" wrapText="1"/>
    </xf>
    <xf numFmtId="0" fontId="29" fillId="0" borderId="10" xfId="53" applyFont="1" applyFill="1" applyBorder="1">
      <alignment vertical="center"/>
    </xf>
    <xf numFmtId="0" fontId="19" fillId="0" borderId="0" xfId="52" applyFont="1" applyFill="1" applyAlignment="1">
      <alignment vertical="center"/>
    </xf>
    <xf numFmtId="0" fontId="30"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20" fillId="0" borderId="0" xfId="58" applyFont="1" applyFill="1" applyAlignment="1"/>
    <xf numFmtId="0" fontId="19" fillId="0" borderId="0" xfId="58" applyFont="1" applyFill="1" applyAlignment="1"/>
    <xf numFmtId="181" fontId="19" fillId="0" borderId="0" xfId="1" applyNumberFormat="1" applyFont="1" applyFill="1" applyAlignment="1"/>
    <xf numFmtId="0" fontId="19" fillId="0" borderId="0" xfId="58" applyFill="1" applyAlignment="1"/>
    <xf numFmtId="181" fontId="30" fillId="0" borderId="0" xfId="1" applyNumberFormat="1" applyFont="1" applyFill="1" applyAlignment="1">
      <alignment vertical="center"/>
    </xf>
    <xf numFmtId="0" fontId="31" fillId="0" borderId="0" xfId="52" applyFont="1" applyFill="1" applyAlignment="1">
      <alignment vertical="center"/>
    </xf>
    <xf numFmtId="181" fontId="31" fillId="0" borderId="0" xfId="1" applyNumberFormat="1" applyFont="1" applyFill="1" applyAlignment="1">
      <alignment vertical="center"/>
    </xf>
    <xf numFmtId="181" fontId="0" fillId="0" borderId="0" xfId="1" applyNumberFormat="1" applyFont="1" applyFill="1" applyAlignment="1"/>
    <xf numFmtId="0" fontId="4" fillId="0" borderId="0" xfId="52" applyFont="1" applyFill="1" applyAlignment="1">
      <alignment horizontal="center" vertical="center"/>
    </xf>
    <xf numFmtId="0" fontId="20" fillId="0" borderId="10" xfId="52" applyFont="1" applyFill="1" applyBorder="1" applyAlignment="1">
      <alignment horizontal="center" vertical="center"/>
    </xf>
    <xf numFmtId="0" fontId="20" fillId="0" borderId="10" xfId="58" applyNumberFormat="1" applyFont="1" applyFill="1" applyBorder="1" applyAlignment="1" applyProtection="1">
      <alignment horizontal="center" vertical="center" wrapText="1"/>
    </xf>
    <xf numFmtId="181" fontId="4" fillId="0" borderId="10" xfId="1" applyNumberFormat="1" applyFont="1" applyFill="1" applyBorder="1" applyAlignment="1" applyProtection="1">
      <alignment horizontal="center" vertical="center"/>
    </xf>
    <xf numFmtId="9" fontId="4" fillId="0" borderId="10" xfId="58" applyNumberFormat="1" applyFont="1" applyFill="1" applyBorder="1" applyAlignment="1" applyProtection="1">
      <alignment horizontal="right" vertical="center"/>
    </xf>
    <xf numFmtId="181" fontId="32" fillId="0" borderId="10" xfId="1" applyNumberFormat="1" applyFont="1" applyFill="1" applyBorder="1" applyAlignment="1">
      <alignment horizontal="center" vertical="center"/>
    </xf>
    <xf numFmtId="181" fontId="0" fillId="0" borderId="10" xfId="1" applyNumberFormat="1" applyFont="1" applyFill="1" applyBorder="1" applyAlignment="1">
      <alignment horizontal="center" vertical="center"/>
    </xf>
    <xf numFmtId="181" fontId="13" fillId="0" borderId="10" xfId="1" applyNumberFormat="1" applyFont="1" applyFill="1" applyBorder="1" applyAlignment="1" applyProtection="1">
      <alignment horizontal="center" vertical="center"/>
    </xf>
    <xf numFmtId="181" fontId="4" fillId="0" borderId="0" xfId="1" applyNumberFormat="1" applyFont="1" applyFill="1" applyAlignment="1">
      <alignment horizontal="center"/>
    </xf>
    <xf numFmtId="3" fontId="13" fillId="0" borderId="10" xfId="0" applyNumberFormat="1" applyFont="1" applyFill="1" applyBorder="1" applyAlignment="1" applyProtection="1">
      <alignment horizontal="left" vertical="center"/>
    </xf>
    <xf numFmtId="0" fontId="19" fillId="0" borderId="0" xfId="58" applyFont="1" applyFill="1" applyAlignment="1">
      <alignment horizontal="center"/>
    </xf>
    <xf numFmtId="0" fontId="30" fillId="0" borderId="0" xfId="52" applyFont="1" applyFill="1" applyAlignment="1">
      <alignment horizontal="center" vertical="center"/>
    </xf>
    <xf numFmtId="0" fontId="31" fillId="0" borderId="0" xfId="52" applyFont="1" applyFill="1" applyAlignment="1">
      <alignment horizontal="center" vertical="center"/>
    </xf>
    <xf numFmtId="182" fontId="4" fillId="0" borderId="10" xfId="58" applyNumberFormat="1" applyFont="1" applyFill="1" applyBorder="1" applyAlignment="1" applyProtection="1">
      <alignment horizontal="center" vertical="center"/>
    </xf>
    <xf numFmtId="9" fontId="4" fillId="0" borderId="10" xfId="58" applyNumberFormat="1" applyFont="1" applyFill="1" applyBorder="1" applyAlignment="1" applyProtection="1">
      <alignment horizontal="center" vertical="center"/>
    </xf>
    <xf numFmtId="3" fontId="13" fillId="0" borderId="10" xfId="0" applyNumberFormat="1" applyFont="1" applyFill="1" applyBorder="1" applyAlignment="1" applyProtection="1">
      <alignment vertical="center"/>
    </xf>
    <xf numFmtId="182" fontId="0" fillId="0" borderId="10" xfId="0" applyNumberFormat="1" applyFont="1" applyFill="1" applyBorder="1" applyAlignment="1">
      <alignment horizontal="center" vertical="center"/>
    </xf>
    <xf numFmtId="181" fontId="4" fillId="0" borderId="10" xfId="1" applyNumberFormat="1" applyFont="1" applyFill="1" applyBorder="1" applyAlignment="1">
      <alignment horizontal="center" vertical="center"/>
    </xf>
    <xf numFmtId="182" fontId="13" fillId="0" borderId="10" xfId="0" applyNumberFormat="1" applyFont="1" applyFill="1" applyBorder="1" applyAlignment="1" applyProtection="1">
      <alignment horizontal="center" vertical="center"/>
    </xf>
    <xf numFmtId="181" fontId="20" fillId="0" borderId="10" xfId="1" applyNumberFormat="1" applyFont="1" applyFill="1" applyBorder="1" applyAlignment="1">
      <alignment horizontal="center" vertical="center"/>
    </xf>
    <xf numFmtId="3" fontId="13" fillId="0" borderId="10" xfId="0" applyNumberFormat="1" applyFont="1" applyFill="1" applyBorder="1" applyAlignment="1" applyProtection="1">
      <alignment horizontal="center" vertical="center"/>
    </xf>
    <xf numFmtId="181" fontId="19" fillId="0" borderId="10" xfId="1" applyNumberFormat="1" applyFont="1" applyFill="1" applyBorder="1" applyAlignment="1">
      <alignment horizontal="center" vertical="center"/>
    </xf>
    <xf numFmtId="181" fontId="13" fillId="0" borderId="10" xfId="1" applyNumberFormat="1" applyFont="1" applyFill="1" applyBorder="1" applyAlignment="1" applyProtection="1">
      <alignment horizontal="left" vertical="center"/>
    </xf>
    <xf numFmtId="181" fontId="4" fillId="0" borderId="0" xfId="1" applyNumberFormat="1" applyFont="1" applyFill="1" applyAlignment="1">
      <alignment horizontal="center" vertical="center"/>
    </xf>
    <xf numFmtId="181" fontId="20" fillId="0" borderId="10" xfId="1" applyNumberFormat="1" applyFont="1" applyBorder="1" applyAlignment="1">
      <alignment horizontal="center" vertical="center" wrapText="1"/>
    </xf>
    <xf numFmtId="181" fontId="33" fillId="0" borderId="10" xfId="1" applyNumberFormat="1" applyFont="1" applyFill="1" applyBorder="1" applyAlignment="1">
      <alignment horizontal="right" vertical="center"/>
    </xf>
    <xf numFmtId="183" fontId="32" fillId="0" borderId="10" xfId="53" applyNumberFormat="1" applyFont="1" applyFill="1" applyBorder="1" applyAlignment="1">
      <alignment horizontal="left" vertical="center" indent="2"/>
    </xf>
    <xf numFmtId="183" fontId="32" fillId="0" borderId="10" xfId="53" applyNumberFormat="1" applyFont="1" applyFill="1" applyBorder="1" applyAlignment="1">
      <alignment horizontal="left" vertical="center"/>
    </xf>
    <xf numFmtId="0" fontId="17" fillId="0" borderId="0" xfId="51" applyAlignment="1">
      <alignment horizontal="center" vertical="center"/>
    </xf>
    <xf numFmtId="9" fontId="4" fillId="0" borderId="10" xfId="51" applyNumberFormat="1" applyFont="1" applyBorder="1" applyAlignment="1">
      <alignment horizontal="center" vertical="center" wrapText="1"/>
    </xf>
    <xf numFmtId="0" fontId="34" fillId="0" borderId="13" xfId="0" applyFont="1" applyBorder="1" applyAlignment="1">
      <alignment horizontal="left" vertical="center" indent="1"/>
    </xf>
    <xf numFmtId="181" fontId="0" fillId="0" borderId="14" xfId="1" applyNumberFormat="1" applyFont="1" applyBorder="1" applyAlignment="1">
      <alignment vertical="center"/>
    </xf>
    <xf numFmtId="181" fontId="0" fillId="0" borderId="10" xfId="1" applyNumberFormat="1" applyFont="1" applyBorder="1" applyAlignment="1">
      <alignment vertical="center"/>
    </xf>
    <xf numFmtId="0" fontId="0" fillId="0" borderId="10" xfId="0" applyBorder="1" applyAlignment="1">
      <alignment horizontal="left" vertical="center" indent="1"/>
    </xf>
    <xf numFmtId="181" fontId="4" fillId="0" borderId="10" xfId="1" applyNumberFormat="1" applyFont="1" applyBorder="1">
      <alignment vertical="center"/>
    </xf>
    <xf numFmtId="0" fontId="32" fillId="0" borderId="10" xfId="53" applyFont="1" applyFill="1" applyBorder="1" applyAlignment="1">
      <alignment horizontal="left" vertical="center" indent="1"/>
    </xf>
    <xf numFmtId="181" fontId="4" fillId="0" borderId="0" xfId="1" applyNumberFormat="1" applyFont="1">
      <alignment vertical="center"/>
    </xf>
    <xf numFmtId="179" fontId="4" fillId="0" borderId="10" xfId="51" applyNumberFormat="1" applyFont="1" applyBorder="1" applyAlignment="1">
      <alignment horizontal="center" vertical="center" wrapText="1"/>
    </xf>
    <xf numFmtId="181" fontId="4" fillId="0" borderId="10" xfId="1" applyNumberFormat="1" applyFont="1" applyFill="1" applyBorder="1" applyAlignment="1" applyProtection="1">
      <alignment vertical="center" wrapText="1"/>
    </xf>
    <xf numFmtId="181" fontId="15" fillId="0" borderId="10" xfId="1" applyNumberFormat="1" applyFont="1" applyFill="1" applyBorder="1" applyAlignment="1">
      <alignment horizontal="right" vertical="center"/>
    </xf>
    <xf numFmtId="181" fontId="4" fillId="0" borderId="10" xfId="1" applyNumberFormat="1" applyFont="1" applyBorder="1" applyAlignment="1"/>
    <xf numFmtId="181" fontId="35" fillId="0" borderId="0" xfId="1" applyNumberFormat="1" applyFont="1" applyFill="1">
      <alignment vertical="center"/>
    </xf>
    <xf numFmtId="181" fontId="0" fillId="2" borderId="10" xfId="1" applyNumberFormat="1" applyFont="1" applyFill="1" applyBorder="1" applyAlignment="1">
      <alignment vertical="center"/>
    </xf>
    <xf numFmtId="181" fontId="4" fillId="0" borderId="0" xfId="1" applyNumberFormat="1" applyFont="1" applyBorder="1" applyAlignment="1"/>
    <xf numFmtId="181" fontId="4" fillId="0" borderId="0" xfId="1" applyNumberFormat="1" applyFont="1" applyAlignment="1" applyProtection="1">
      <alignment horizontal="left"/>
    </xf>
    <xf numFmtId="2" fontId="4" fillId="0" borderId="0" xfId="51" applyNumberFormat="1" applyFont="1" applyBorder="1" applyAlignment="1">
      <alignment horizontal="center" vertical="center"/>
    </xf>
    <xf numFmtId="0" fontId="20" fillId="0" borderId="10" xfId="49" applyFont="1" applyFill="1" applyBorder="1" applyAlignment="1" applyProtection="1">
      <alignment vertical="center"/>
      <protection locked="0"/>
    </xf>
    <xf numFmtId="181" fontId="17" fillId="0" borderId="10" xfId="1" applyNumberFormat="1" applyFont="1" applyBorder="1" applyAlignment="1">
      <alignment horizontal="center" vertical="center"/>
    </xf>
    <xf numFmtId="9" fontId="4" fillId="0" borderId="10" xfId="50" applyNumberFormat="1" applyFont="1" applyFill="1" applyBorder="1" applyAlignment="1">
      <alignment horizontal="center" vertical="center" wrapText="1"/>
    </xf>
    <xf numFmtId="0" fontId="17" fillId="0" borderId="0" xfId="50" applyFill="1" applyAlignment="1"/>
    <xf numFmtId="181" fontId="17" fillId="0" borderId="0" xfId="1" applyNumberFormat="1" applyFont="1" applyAlignment="1">
      <alignment horizontal="center" vertical="center"/>
    </xf>
    <xf numFmtId="181" fontId="36" fillId="0" borderId="10" xfId="1" applyNumberFormat="1" applyFont="1" applyBorder="1" applyAlignment="1">
      <alignment horizontal="center" vertical="center"/>
    </xf>
    <xf numFmtId="181" fontId="36" fillId="2" borderId="10" xfId="1" applyNumberFormat="1" applyFont="1" applyFill="1" applyBorder="1" applyAlignment="1">
      <alignment horizontal="center" vertical="center"/>
    </xf>
    <xf numFmtId="181" fontId="4" fillId="0" borderId="10" xfId="1" applyNumberFormat="1" applyFont="1" applyFill="1" applyBorder="1" applyAlignment="1">
      <alignment vertical="center"/>
    </xf>
    <xf numFmtId="181" fontId="24" fillId="0" borderId="0" xfId="1" applyNumberFormat="1" applyFont="1" applyBorder="1" applyAlignment="1"/>
    <xf numFmtId="181" fontId="24" fillId="0" borderId="0" xfId="1" applyNumberFormat="1" applyFont="1" applyAlignment="1" applyProtection="1">
      <alignment horizontal="left"/>
    </xf>
    <xf numFmtId="181" fontId="36" fillId="0" borderId="10" xfId="1" applyNumberFormat="1" applyFont="1" applyFill="1" applyBorder="1" applyAlignment="1">
      <alignment horizontal="center" vertical="center"/>
    </xf>
    <xf numFmtId="181" fontId="36" fillId="0" borderId="0" xfId="1" applyNumberFormat="1" applyFont="1" applyAlignment="1"/>
    <xf numFmtId="41" fontId="20" fillId="0" borderId="10" xfId="51" applyNumberFormat="1" applyFont="1" applyBorder="1" applyAlignment="1" applyProtection="1">
      <alignment horizontal="center" vertical="center" wrapText="1"/>
    </xf>
    <xf numFmtId="41" fontId="20" fillId="0" borderId="10" xfId="51" applyNumberFormat="1" applyFont="1" applyFill="1" applyBorder="1" applyAlignment="1" applyProtection="1">
      <alignment horizontal="center" vertical="center" wrapText="1"/>
    </xf>
    <xf numFmtId="41" fontId="17" fillId="0" borderId="10" xfId="51" applyNumberFormat="1" applyBorder="1" applyAlignment="1"/>
    <xf numFmtId="9" fontId="17" fillId="0" borderId="10" xfId="51" applyNumberFormat="1" applyBorder="1" applyAlignment="1"/>
    <xf numFmtId="181" fontId="24" fillId="0" borderId="0" xfId="1" applyNumberFormat="1" applyFont="1" applyFill="1" applyBorder="1" applyAlignment="1"/>
    <xf numFmtId="2" fontId="20" fillId="0" borderId="1" xfId="50" applyNumberFormat="1" applyFont="1" applyBorder="1" applyAlignment="1" applyProtection="1">
      <alignment horizontal="center" vertical="center" wrapText="1"/>
    </xf>
    <xf numFmtId="181" fontId="20" fillId="0" borderId="2" xfId="1" applyNumberFormat="1" applyFont="1" applyFill="1" applyBorder="1" applyAlignment="1" applyProtection="1">
      <alignment horizontal="center" vertical="center" wrapText="1"/>
    </xf>
    <xf numFmtId="181" fontId="0" fillId="0" borderId="10" xfId="1" applyNumberFormat="1" applyFont="1" applyFill="1" applyBorder="1" applyAlignment="1">
      <alignment vertical="center"/>
    </xf>
    <xf numFmtId="9" fontId="17" fillId="0" borderId="10" xfId="50" applyNumberFormat="1" applyFont="1" applyBorder="1" applyAlignment="1"/>
    <xf numFmtId="1" fontId="4" fillId="0" borderId="10" xfId="51" applyNumberFormat="1" applyFont="1" applyFill="1" applyBorder="1" applyAlignment="1" applyProtection="1">
      <alignment horizontal="center" vertical="center" wrapText="1"/>
    </xf>
    <xf numFmtId="1" fontId="20" fillId="0" borderId="10" xfId="51" applyNumberFormat="1" applyFont="1" applyBorder="1" applyAlignment="1" applyProtection="1">
      <alignment horizontal="center" vertical="center" wrapText="1"/>
    </xf>
    <xf numFmtId="181" fontId="17" fillId="0" borderId="10" xfId="1" applyNumberFormat="1" applyFont="1" applyBorder="1" applyAlignment="1">
      <alignment horizontal="center"/>
    </xf>
    <xf numFmtId="10" fontId="20" fillId="0" borderId="10" xfId="50" applyNumberFormat="1" applyFont="1" applyBorder="1" applyAlignment="1">
      <alignment horizontal="center" vertical="center" wrapText="1"/>
    </xf>
    <xf numFmtId="181" fontId="25" fillId="0" borderId="10" xfId="1" applyNumberFormat="1" applyFont="1" applyFill="1" applyBorder="1" applyAlignment="1" applyProtection="1">
      <alignment horizontal="center" vertical="center"/>
    </xf>
    <xf numFmtId="0" fontId="4" fillId="0" borderId="12" xfId="51" applyFont="1" applyBorder="1" applyAlignment="1">
      <alignment horizontal="left" wrapText="1"/>
    </xf>
    <xf numFmtId="184" fontId="4" fillId="0" borderId="10" xfId="51" applyNumberFormat="1" applyFont="1" applyFill="1" applyBorder="1" applyAlignment="1" applyProtection="1">
      <alignment vertical="center" wrapText="1"/>
    </xf>
    <xf numFmtId="41" fontId="24" fillId="0" borderId="0" xfId="50" applyNumberFormat="1" applyFont="1" applyAlignment="1" applyProtection="1">
      <alignment horizontal="left"/>
    </xf>
    <xf numFmtId="41" fontId="4" fillId="0" borderId="10" xfId="50" applyNumberFormat="1" applyFont="1" applyFill="1" applyBorder="1" applyAlignment="1" applyProtection="1">
      <alignment horizontal="center" vertical="center" wrapText="1"/>
    </xf>
    <xf numFmtId="41" fontId="17" fillId="0" borderId="10" xfId="50" applyNumberFormat="1" applyBorder="1" applyAlignment="1">
      <alignment horizontal="center"/>
    </xf>
    <xf numFmtId="41" fontId="25" fillId="0" borderId="10" xfId="61" applyNumberFormat="1" applyFont="1" applyFill="1" applyBorder="1" applyAlignment="1" applyProtection="1">
      <alignment horizontal="center" vertical="center"/>
    </xf>
    <xf numFmtId="2" fontId="18" fillId="0" borderId="0" xfId="51" applyNumberFormat="1" applyFont="1" applyFill="1" applyAlignment="1">
      <alignment horizontal="center" vertical="center"/>
    </xf>
    <xf numFmtId="41" fontId="20" fillId="0" borderId="10" xfId="51" applyNumberFormat="1" applyFont="1" applyBorder="1" applyAlignment="1">
      <alignment horizontal="center" vertical="center" wrapText="1"/>
    </xf>
    <xf numFmtId="41" fontId="4" fillId="0" borderId="10" xfId="51" applyNumberFormat="1" applyFont="1" applyBorder="1" applyAlignment="1">
      <alignment vertical="center" wrapText="1"/>
    </xf>
    <xf numFmtId="41" fontId="0" fillId="0" borderId="10" xfId="0" applyNumberFormat="1" applyBorder="1"/>
    <xf numFmtId="9" fontId="4" fillId="0" borderId="10" xfId="3" applyFont="1" applyBorder="1" applyAlignment="1">
      <alignment vertical="center" wrapText="1"/>
    </xf>
    <xf numFmtId="49" fontId="4" fillId="0" borderId="10" xfId="51" applyNumberFormat="1" applyFont="1" applyBorder="1" applyAlignment="1">
      <alignment vertical="center" wrapText="1"/>
    </xf>
    <xf numFmtId="181" fontId="4" fillId="0" borderId="0" xfId="1" applyNumberFormat="1" applyFont="1" applyFill="1" applyAlignment="1"/>
    <xf numFmtId="181" fontId="20" fillId="0" borderId="10" xfId="1" applyNumberFormat="1" applyFont="1" applyFill="1" applyBorder="1" applyAlignment="1">
      <alignment horizontal="center" vertical="center" wrapText="1"/>
    </xf>
    <xf numFmtId="0" fontId="0" fillId="0" borderId="10" xfId="54" applyBorder="1" applyAlignment="1">
      <alignment horizontal="left" vertical="center" indent="1"/>
    </xf>
    <xf numFmtId="9" fontId="0" fillId="0" borderId="10" xfId="1" applyNumberFormat="1" applyFont="1" applyBorder="1" applyAlignment="1">
      <alignment vertical="center"/>
    </xf>
    <xf numFmtId="0" fontId="0" fillId="0" borderId="10" xfId="54" applyBorder="1" applyAlignment="1">
      <alignment horizontal="center" vertical="center"/>
    </xf>
    <xf numFmtId="9" fontId="32" fillId="3" borderId="10" xfId="53" applyNumberFormat="1" applyFont="1" applyFill="1" applyBorder="1" applyAlignment="1">
      <alignment horizontal="right" vertical="center"/>
    </xf>
    <xf numFmtId="180" fontId="32" fillId="3" borderId="10" xfId="53" applyNumberFormat="1" applyFont="1" applyFill="1" applyBorder="1" applyAlignment="1">
      <alignment horizontal="right" vertical="center"/>
    </xf>
    <xf numFmtId="181" fontId="32" fillId="3" borderId="10" xfId="1" applyNumberFormat="1" applyFont="1" applyFill="1" applyBorder="1" applyAlignment="1">
      <alignment horizontal="center" vertical="center"/>
    </xf>
    <xf numFmtId="181" fontId="0" fillId="0" borderId="10" xfId="1" applyNumberFormat="1" applyFont="1" applyBorder="1" applyAlignment="1">
      <alignment horizontal="center" vertical="center"/>
    </xf>
    <xf numFmtId="181" fontId="13" fillId="3" borderId="10" xfId="1" applyNumberFormat="1" applyFont="1" applyFill="1" applyBorder="1" applyAlignment="1" applyProtection="1">
      <alignment horizontal="center" vertical="center"/>
    </xf>
    <xf numFmtId="0" fontId="15" fillId="0" borderId="10" xfId="53" applyFont="1" applyFill="1" applyBorder="1" applyAlignment="1">
      <alignment vertical="center" wrapText="1"/>
    </xf>
    <xf numFmtId="181" fontId="4" fillId="0" borderId="10" xfId="1" applyNumberFormat="1" applyFont="1" applyFill="1" applyBorder="1" applyAlignment="1">
      <alignment vertical="center" wrapText="1"/>
    </xf>
    <xf numFmtId="181" fontId="4" fillId="0" borderId="0" xfId="1" applyNumberFormat="1" applyFont="1" applyFill="1">
      <alignment vertical="center"/>
    </xf>
    <xf numFmtId="0" fontId="0" fillId="0" borderId="10" xfId="0" applyFont="1" applyBorder="1" applyAlignment="1">
      <alignment vertical="center"/>
    </xf>
    <xf numFmtId="181" fontId="32" fillId="0" borderId="10" xfId="1" applyNumberFormat="1" applyFont="1" applyFill="1" applyBorder="1">
      <alignment vertical="center"/>
    </xf>
    <xf numFmtId="0" fontId="37" fillId="0" borderId="10" xfId="53" applyFont="1" applyFill="1" applyBorder="1" applyAlignment="1">
      <alignment vertical="center" wrapText="1"/>
    </xf>
    <xf numFmtId="181" fontId="17" fillId="0" borderId="0" xfId="1" applyNumberFormat="1" applyFont="1" applyAlignment="1">
      <alignment horizontal="right"/>
    </xf>
    <xf numFmtId="181" fontId="4" fillId="0" borderId="0" xfId="1" applyNumberFormat="1" applyFont="1" applyAlignment="1">
      <alignment horizontal="right"/>
    </xf>
    <xf numFmtId="181" fontId="20" fillId="0" borderId="10" xfId="1" applyNumberFormat="1" applyFont="1" applyBorder="1" applyAlignment="1">
      <alignment horizontal="right" vertical="center" wrapText="1"/>
    </xf>
    <xf numFmtId="181" fontId="4" fillId="0" borderId="10" xfId="1" applyNumberFormat="1" applyFont="1" applyBorder="1" applyAlignment="1">
      <alignment horizontal="right" vertical="center" wrapText="1"/>
    </xf>
    <xf numFmtId="184" fontId="4" fillId="0" borderId="10" xfId="51" applyNumberFormat="1" applyFont="1" applyBorder="1" applyAlignment="1">
      <alignment vertical="center" wrapText="1"/>
    </xf>
    <xf numFmtId="181" fontId="0" fillId="0" borderId="14" xfId="1" applyNumberFormat="1" applyFont="1" applyBorder="1" applyAlignment="1">
      <alignment horizontal="right" vertical="center"/>
    </xf>
    <xf numFmtId="0" fontId="29" fillId="0" borderId="10" xfId="53" applyFont="1" applyFill="1" applyBorder="1" applyAlignment="1">
      <alignment horizontal="left" vertical="center" indent="1"/>
    </xf>
    <xf numFmtId="181" fontId="0" fillId="0" borderId="10" xfId="1" applyNumberFormat="1" applyFont="1" applyBorder="1" applyAlignment="1">
      <alignment horizontal="right" vertical="center"/>
    </xf>
    <xf numFmtId="181" fontId="17" fillId="0" borderId="10" xfId="1" applyNumberFormat="1" applyFont="1" applyBorder="1" applyAlignment="1">
      <alignment vertical="center"/>
    </xf>
    <xf numFmtId="0" fontId="17" fillId="0" borderId="10" xfId="51" applyFont="1" applyBorder="1" applyAlignment="1">
      <alignment horizontal="left" vertical="center" indent="1"/>
    </xf>
    <xf numFmtId="181" fontId="17" fillId="0" borderId="10" xfId="1" applyNumberFormat="1" applyFont="1" applyBorder="1" applyAlignment="1">
      <alignment horizontal="right" vertical="center"/>
    </xf>
    <xf numFmtId="0" fontId="17" fillId="0" borderId="10" xfId="51" applyFont="1" applyBorder="1" applyAlignment="1">
      <alignment vertical="center"/>
    </xf>
    <xf numFmtId="0" fontId="4" fillId="0" borderId="0" xfId="51" applyFont="1" applyFill="1" applyAlignment="1"/>
    <xf numFmtId="0" fontId="17" fillId="0" borderId="0" xfId="51" applyFill="1" applyAlignment="1">
      <alignment horizontal="center" vertical="center"/>
    </xf>
    <xf numFmtId="2" fontId="4" fillId="0" borderId="0" xfId="51" applyNumberFormat="1" applyFont="1" applyFill="1" applyBorder="1" applyAlignment="1" applyProtection="1">
      <alignment horizontal="left"/>
    </xf>
    <xf numFmtId="2" fontId="4" fillId="0" borderId="0" xfId="51" applyNumberFormat="1" applyFont="1" applyFill="1" applyAlignment="1" applyProtection="1">
      <alignment horizontal="center" vertical="center"/>
    </xf>
    <xf numFmtId="2" fontId="20" fillId="0" borderId="10" xfId="51" applyNumberFormat="1" applyFont="1" applyFill="1" applyBorder="1" applyAlignment="1">
      <alignment horizontal="center" vertical="center" wrapText="1"/>
    </xf>
    <xf numFmtId="10" fontId="4" fillId="0" borderId="10" xfId="51" applyNumberFormat="1" applyFont="1" applyFill="1" applyBorder="1" applyAlignment="1" applyProtection="1">
      <alignment horizontal="center" vertical="center" wrapText="1"/>
    </xf>
    <xf numFmtId="181" fontId="38" fillId="0" borderId="10" xfId="1" applyNumberFormat="1" applyFont="1" applyFill="1" applyBorder="1" applyAlignment="1">
      <alignment horizontal="center" vertical="center"/>
    </xf>
    <xf numFmtId="2" fontId="4" fillId="0" borderId="0" xfId="51" applyNumberFormat="1" applyFont="1" applyFill="1" applyAlignment="1">
      <alignment vertical="center"/>
    </xf>
    <xf numFmtId="2" fontId="4" fillId="0" borderId="0" xfId="51" applyNumberFormat="1" applyFont="1" applyFill="1" applyBorder="1" applyAlignment="1">
      <alignment horizontal="center" vertical="center"/>
    </xf>
    <xf numFmtId="9" fontId="20" fillId="0" borderId="10" xfId="50" applyNumberFormat="1" applyFont="1" applyFill="1" applyBorder="1" applyAlignment="1">
      <alignment horizontal="center" vertical="center" wrapText="1"/>
    </xf>
    <xf numFmtId="0" fontId="4" fillId="0" borderId="10" xfId="49" applyFont="1" applyFill="1" applyBorder="1" applyAlignment="1" applyProtection="1">
      <alignment horizontal="left" vertical="center"/>
      <protection locked="0"/>
    </xf>
    <xf numFmtId="181" fontId="17" fillId="0" borderId="10" xfId="1" applyNumberFormat="1" applyFont="1" applyFill="1" applyBorder="1" applyAlignment="1">
      <alignment horizontal="center"/>
    </xf>
    <xf numFmtId="181" fontId="17" fillId="0" borderId="0" xfId="1" applyNumberFormat="1" applyFont="1" applyAlignment="1">
      <alignment vertical="center"/>
    </xf>
    <xf numFmtId="181" fontId="17" fillId="0" borderId="0" xfId="1" applyNumberFormat="1" applyFont="1" applyFill="1" applyAlignment="1">
      <alignment vertical="center"/>
    </xf>
    <xf numFmtId="181" fontId="4" fillId="0" borderId="0" xfId="1" applyNumberFormat="1" applyFont="1" applyFill="1" applyAlignment="1">
      <alignment vertical="center"/>
    </xf>
    <xf numFmtId="181" fontId="4" fillId="0" borderId="10" xfId="1" applyNumberFormat="1" applyFont="1" applyFill="1" applyBorder="1" applyAlignment="1" applyProtection="1">
      <alignment horizontal="right" vertical="center" wrapText="1"/>
    </xf>
    <xf numFmtId="181" fontId="13" fillId="0" borderId="10" xfId="1" applyNumberFormat="1" applyFont="1" applyFill="1" applyBorder="1" applyAlignment="1" applyProtection="1">
      <alignment horizontal="right" vertical="center"/>
    </xf>
    <xf numFmtId="181" fontId="38" fillId="0" borderId="10" xfId="1" applyNumberFormat="1" applyFont="1" applyFill="1" applyBorder="1" applyAlignment="1">
      <alignment horizontal="right" vertical="center"/>
    </xf>
    <xf numFmtId="181" fontId="4" fillId="0" borderId="0" xfId="1" applyNumberFormat="1" applyFont="1" applyFill="1" applyAlignment="1">
      <alignment horizontal="right" vertical="center"/>
    </xf>
    <xf numFmtId="2" fontId="24" fillId="0" borderId="0" xfId="50" applyNumberFormat="1" applyFont="1" applyFill="1" applyBorder="1" applyAlignment="1" applyProtection="1">
      <alignment horizontal="left"/>
    </xf>
    <xf numFmtId="181" fontId="24" fillId="0" borderId="0" xfId="1" applyNumberFormat="1" applyFont="1" applyFill="1" applyBorder="1" applyAlignment="1">
      <alignment vertical="center"/>
    </xf>
    <xf numFmtId="181" fontId="24" fillId="0" borderId="0" xfId="1" applyNumberFormat="1" applyFont="1" applyFill="1" applyAlignment="1" applyProtection="1">
      <alignment horizontal="left" vertical="center"/>
    </xf>
    <xf numFmtId="2" fontId="4" fillId="0" borderId="0" xfId="50" applyNumberFormat="1" applyFont="1" applyFill="1" applyBorder="1" applyAlignment="1">
      <alignment horizontal="center" vertical="center"/>
    </xf>
    <xf numFmtId="2" fontId="20" fillId="0" borderId="10" xfId="50" applyNumberFormat="1" applyFont="1" applyFill="1" applyBorder="1" applyAlignment="1">
      <alignment horizontal="center" vertical="center" wrapText="1"/>
    </xf>
    <xf numFmtId="0" fontId="4" fillId="0" borderId="12" xfId="50" applyFont="1" applyFill="1" applyBorder="1" applyAlignment="1">
      <alignment horizontal="left" vertical="center"/>
    </xf>
    <xf numFmtId="0" fontId="39" fillId="0" borderId="0" xfId="0" applyFont="1"/>
    <xf numFmtId="0" fontId="40" fillId="0" borderId="0" xfId="0" applyFont="1" applyAlignment="1">
      <alignment horizontal="center" vertical="center"/>
    </xf>
    <xf numFmtId="0" fontId="41" fillId="0" borderId="0" xfId="0" applyFont="1" applyBorder="1" applyAlignment="1">
      <alignment horizontal="left" vertical="center"/>
    </xf>
    <xf numFmtId="0" fontId="42" fillId="0" borderId="0" xfId="0" applyFont="1" applyBorder="1"/>
    <xf numFmtId="0" fontId="39" fillId="0" borderId="0" xfId="0" applyFont="1" applyBorder="1"/>
    <xf numFmtId="0" fontId="39" fillId="0" borderId="0" xfId="54" applyFont="1" applyBorder="1"/>
    <xf numFmtId="0" fontId="0" fillId="0" borderId="0" xfId="56">
      <alignment vertical="center"/>
    </xf>
    <xf numFmtId="0" fontId="43" fillId="0" borderId="0" xfId="56" applyFont="1">
      <alignment vertical="center"/>
    </xf>
    <xf numFmtId="0" fontId="44" fillId="0" borderId="0" xfId="56" applyFont="1" applyAlignment="1">
      <alignment horizontal="center" vertical="center" wrapText="1"/>
    </xf>
    <xf numFmtId="0" fontId="44" fillId="0" borderId="0" xfId="56" applyFont="1" applyAlignment="1">
      <alignment horizontal="center" vertical="center"/>
    </xf>
    <xf numFmtId="57" fontId="45" fillId="0" borderId="0" xfId="56" applyNumberFormat="1" applyFont="1" applyAlignment="1">
      <alignment horizontal="center" vertical="center"/>
    </xf>
    <xf numFmtId="0" fontId="45" fillId="0" borderId="0" xfId="56" applyFont="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4" xfId="57"/>
    <cellStyle name="常规 5 2" xfId="58"/>
    <cellStyle name="常规 6 2" xfId="59"/>
    <cellStyle name="常规 7" xfId="60"/>
    <cellStyle name="常规 8" xfId="61"/>
    <cellStyle name="常规_西安"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33" sqref="C33"/>
    </sheetView>
  </sheetViews>
  <sheetFormatPr defaultColWidth="9" defaultRowHeight="14.25"/>
  <cols>
    <col min="1" max="6" width="9" style="337"/>
    <col min="7" max="7" width="9" style="337" customWidth="1"/>
    <col min="8" max="16384" width="9" style="337"/>
  </cols>
  <sheetData>
    <row r="1" ht="18.75" spans="1:1">
      <c r="A1" s="338" t="s">
        <v>0</v>
      </c>
    </row>
    <row r="11" ht="87.75" customHeight="1" spans="1:9">
      <c r="A11" s="339" t="s">
        <v>1</v>
      </c>
      <c r="B11" s="340"/>
      <c r="C11" s="340"/>
      <c r="D11" s="340"/>
      <c r="E11" s="340"/>
      <c r="F11" s="340"/>
      <c r="G11" s="340"/>
      <c r="H11" s="340"/>
      <c r="I11" s="340"/>
    </row>
    <row r="43" ht="30" customHeight="1" spans="1:9">
      <c r="A43" s="341">
        <v>44562</v>
      </c>
      <c r="B43" s="342"/>
      <c r="C43" s="342"/>
      <c r="D43" s="342"/>
      <c r="E43" s="342"/>
      <c r="F43" s="342"/>
      <c r="G43" s="342"/>
      <c r="H43" s="342"/>
      <c r="I43" s="342"/>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C5" sqref="C5"/>
    </sheetView>
  </sheetViews>
  <sheetFormatPr defaultColWidth="9.125" defaultRowHeight="14.25" outlineLevelCol="3"/>
  <cols>
    <col min="1" max="1" width="35.625" style="187" customWidth="1"/>
    <col min="2" max="3" width="15.625" style="188" customWidth="1"/>
    <col min="4" max="4" width="15.625" style="187" customWidth="1"/>
    <col min="5" max="245" width="9.125" style="189"/>
    <col min="246" max="246" width="30.125" style="189" customWidth="1"/>
    <col min="247" max="249" width="16.625" style="189" customWidth="1"/>
    <col min="250" max="250" width="30.125" style="189" customWidth="1"/>
    <col min="251" max="253" width="18" style="189" customWidth="1"/>
    <col min="254" max="258" width="9.125" style="189" hidden="1" customWidth="1"/>
    <col min="259" max="501" width="9.125" style="189"/>
    <col min="502" max="502" width="30.125" style="189" customWidth="1"/>
    <col min="503" max="505" width="16.625" style="189" customWidth="1"/>
    <col min="506" max="506" width="30.125" style="189" customWidth="1"/>
    <col min="507" max="509" width="18" style="189" customWidth="1"/>
    <col min="510" max="514" width="9.125" style="189" hidden="1" customWidth="1"/>
    <col min="515" max="757" width="9.125" style="189"/>
    <col min="758" max="758" width="30.125" style="189" customWidth="1"/>
    <col min="759" max="761" width="16.625" style="189" customWidth="1"/>
    <col min="762" max="762" width="30.125" style="189" customWidth="1"/>
    <col min="763" max="765" width="18" style="189" customWidth="1"/>
    <col min="766" max="770" width="9.125" style="189" hidden="1" customWidth="1"/>
    <col min="771" max="1013" width="9.125" style="189"/>
    <col min="1014" max="1014" width="30.125" style="189" customWidth="1"/>
    <col min="1015" max="1017" width="16.625" style="189" customWidth="1"/>
    <col min="1018" max="1018" width="30.125" style="189" customWidth="1"/>
    <col min="1019" max="1021" width="18" style="189" customWidth="1"/>
    <col min="1022" max="1026" width="9.125" style="189" hidden="1" customWidth="1"/>
    <col min="1027" max="1269" width="9.125" style="189"/>
    <col min="1270" max="1270" width="30.125" style="189" customWidth="1"/>
    <col min="1271" max="1273" width="16.625" style="189" customWidth="1"/>
    <col min="1274" max="1274" width="30.125" style="189" customWidth="1"/>
    <col min="1275" max="1277" width="18" style="189" customWidth="1"/>
    <col min="1278" max="1282" width="9.125" style="189" hidden="1" customWidth="1"/>
    <col min="1283" max="1525" width="9.125" style="189"/>
    <col min="1526" max="1526" width="30.125" style="189" customWidth="1"/>
    <col min="1527" max="1529" width="16.625" style="189" customWidth="1"/>
    <col min="1530" max="1530" width="30.125" style="189" customWidth="1"/>
    <col min="1531" max="1533" width="18" style="189" customWidth="1"/>
    <col min="1534" max="1538" width="9.125" style="189" hidden="1" customWidth="1"/>
    <col min="1539" max="1781" width="9.125" style="189"/>
    <col min="1782" max="1782" width="30.125" style="189" customWidth="1"/>
    <col min="1783" max="1785" width="16.625" style="189" customWidth="1"/>
    <col min="1786" max="1786" width="30.125" style="189" customWidth="1"/>
    <col min="1787" max="1789" width="18" style="189" customWidth="1"/>
    <col min="1790" max="1794" width="9.125" style="189" hidden="1" customWidth="1"/>
    <col min="1795" max="2037" width="9.125" style="189"/>
    <col min="2038" max="2038" width="30.125" style="189" customWidth="1"/>
    <col min="2039" max="2041" width="16.625" style="189" customWidth="1"/>
    <col min="2042" max="2042" width="30.125" style="189" customWidth="1"/>
    <col min="2043" max="2045" width="18" style="189" customWidth="1"/>
    <col min="2046" max="2050" width="9.125" style="189" hidden="1" customWidth="1"/>
    <col min="2051" max="2293" width="9.125" style="189"/>
    <col min="2294" max="2294" width="30.125" style="189" customWidth="1"/>
    <col min="2295" max="2297" width="16.625" style="189" customWidth="1"/>
    <col min="2298" max="2298" width="30.125" style="189" customWidth="1"/>
    <col min="2299" max="2301" width="18" style="189" customWidth="1"/>
    <col min="2302" max="2306" width="9.125" style="189" hidden="1" customWidth="1"/>
    <col min="2307" max="2549" width="9.125" style="189"/>
    <col min="2550" max="2550" width="30.125" style="189" customWidth="1"/>
    <col min="2551" max="2553" width="16.625" style="189" customWidth="1"/>
    <col min="2554" max="2554" width="30.125" style="189" customWidth="1"/>
    <col min="2555" max="2557" width="18" style="189" customWidth="1"/>
    <col min="2558" max="2562" width="9.125" style="189" hidden="1" customWidth="1"/>
    <col min="2563" max="2805" width="9.125" style="189"/>
    <col min="2806" max="2806" width="30.125" style="189" customWidth="1"/>
    <col min="2807" max="2809" width="16.625" style="189" customWidth="1"/>
    <col min="2810" max="2810" width="30.125" style="189" customWidth="1"/>
    <col min="2811" max="2813" width="18" style="189" customWidth="1"/>
    <col min="2814" max="2818" width="9.125" style="189" hidden="1" customWidth="1"/>
    <col min="2819" max="3061" width="9.125" style="189"/>
    <col min="3062" max="3062" width="30.125" style="189" customWidth="1"/>
    <col min="3063" max="3065" width="16.625" style="189" customWidth="1"/>
    <col min="3066" max="3066" width="30.125" style="189" customWidth="1"/>
    <col min="3067" max="3069" width="18" style="189" customWidth="1"/>
    <col min="3070" max="3074" width="9.125" style="189" hidden="1" customWidth="1"/>
    <col min="3075" max="3317" width="9.125" style="189"/>
    <col min="3318" max="3318" width="30.125" style="189" customWidth="1"/>
    <col min="3319" max="3321" width="16.625" style="189" customWidth="1"/>
    <col min="3322" max="3322" width="30.125" style="189" customWidth="1"/>
    <col min="3323" max="3325" width="18" style="189" customWidth="1"/>
    <col min="3326" max="3330" width="9.125" style="189" hidden="1" customWidth="1"/>
    <col min="3331" max="3573" width="9.125" style="189"/>
    <col min="3574" max="3574" width="30.125" style="189" customWidth="1"/>
    <col min="3575" max="3577" width="16.625" style="189" customWidth="1"/>
    <col min="3578" max="3578" width="30.125" style="189" customWidth="1"/>
    <col min="3579" max="3581" width="18" style="189" customWidth="1"/>
    <col min="3582" max="3586" width="9.125" style="189" hidden="1" customWidth="1"/>
    <col min="3587" max="3829" width="9.125" style="189"/>
    <col min="3830" max="3830" width="30.125" style="189" customWidth="1"/>
    <col min="3831" max="3833" width="16.625" style="189" customWidth="1"/>
    <col min="3834" max="3834" width="30.125" style="189" customWidth="1"/>
    <col min="3835" max="3837" width="18" style="189" customWidth="1"/>
    <col min="3838" max="3842" width="9.125" style="189" hidden="1" customWidth="1"/>
    <col min="3843" max="4085" width="9.125" style="189"/>
    <col min="4086" max="4086" width="30.125" style="189" customWidth="1"/>
    <col min="4087" max="4089" width="16.625" style="189" customWidth="1"/>
    <col min="4090" max="4090" width="30.125" style="189" customWidth="1"/>
    <col min="4091" max="4093" width="18" style="189" customWidth="1"/>
    <col min="4094" max="4098" width="9.125" style="189" hidden="1" customWidth="1"/>
    <col min="4099" max="4341" width="9.125" style="189"/>
    <col min="4342" max="4342" width="30.125" style="189" customWidth="1"/>
    <col min="4343" max="4345" width="16.625" style="189" customWidth="1"/>
    <col min="4346" max="4346" width="30.125" style="189" customWidth="1"/>
    <col min="4347" max="4349" width="18" style="189" customWidth="1"/>
    <col min="4350" max="4354" width="9.125" style="189" hidden="1" customWidth="1"/>
    <col min="4355" max="4597" width="9.125" style="189"/>
    <col min="4598" max="4598" width="30.125" style="189" customWidth="1"/>
    <col min="4599" max="4601" width="16.625" style="189" customWidth="1"/>
    <col min="4602" max="4602" width="30.125" style="189" customWidth="1"/>
    <col min="4603" max="4605" width="18" style="189" customWidth="1"/>
    <col min="4606" max="4610" width="9.125" style="189" hidden="1" customWidth="1"/>
    <col min="4611" max="4853" width="9.125" style="189"/>
    <col min="4854" max="4854" width="30.125" style="189" customWidth="1"/>
    <col min="4855" max="4857" width="16.625" style="189" customWidth="1"/>
    <col min="4858" max="4858" width="30.125" style="189" customWidth="1"/>
    <col min="4859" max="4861" width="18" style="189" customWidth="1"/>
    <col min="4862" max="4866" width="9.125" style="189" hidden="1" customWidth="1"/>
    <col min="4867" max="5109" width="9.125" style="189"/>
    <col min="5110" max="5110" width="30.125" style="189" customWidth="1"/>
    <col min="5111" max="5113" width="16.625" style="189" customWidth="1"/>
    <col min="5114" max="5114" width="30.125" style="189" customWidth="1"/>
    <col min="5115" max="5117" width="18" style="189" customWidth="1"/>
    <col min="5118" max="5122" width="9.125" style="189" hidden="1" customWidth="1"/>
    <col min="5123" max="5365" width="9.125" style="189"/>
    <col min="5366" max="5366" width="30.125" style="189" customWidth="1"/>
    <col min="5367" max="5369" width="16.625" style="189" customWidth="1"/>
    <col min="5370" max="5370" width="30.125" style="189" customWidth="1"/>
    <col min="5371" max="5373" width="18" style="189" customWidth="1"/>
    <col min="5374" max="5378" width="9.125" style="189" hidden="1" customWidth="1"/>
    <col min="5379" max="5621" width="9.125" style="189"/>
    <col min="5622" max="5622" width="30.125" style="189" customWidth="1"/>
    <col min="5623" max="5625" width="16.625" style="189" customWidth="1"/>
    <col min="5626" max="5626" width="30.125" style="189" customWidth="1"/>
    <col min="5627" max="5629" width="18" style="189" customWidth="1"/>
    <col min="5630" max="5634" width="9.125" style="189" hidden="1" customWidth="1"/>
    <col min="5635" max="5877" width="9.125" style="189"/>
    <col min="5878" max="5878" width="30.125" style="189" customWidth="1"/>
    <col min="5879" max="5881" width="16.625" style="189" customWidth="1"/>
    <col min="5882" max="5882" width="30.125" style="189" customWidth="1"/>
    <col min="5883" max="5885" width="18" style="189" customWidth="1"/>
    <col min="5886" max="5890" width="9.125" style="189" hidden="1" customWidth="1"/>
    <col min="5891" max="6133" width="9.125" style="189"/>
    <col min="6134" max="6134" width="30.125" style="189" customWidth="1"/>
    <col min="6135" max="6137" width="16.625" style="189" customWidth="1"/>
    <col min="6138" max="6138" width="30.125" style="189" customWidth="1"/>
    <col min="6139" max="6141" width="18" style="189" customWidth="1"/>
    <col min="6142" max="6146" width="9.125" style="189" hidden="1" customWidth="1"/>
    <col min="6147" max="6389" width="9.125" style="189"/>
    <col min="6390" max="6390" width="30.125" style="189" customWidth="1"/>
    <col min="6391" max="6393" width="16.625" style="189" customWidth="1"/>
    <col min="6394" max="6394" width="30.125" style="189" customWidth="1"/>
    <col min="6395" max="6397" width="18" style="189" customWidth="1"/>
    <col min="6398" max="6402" width="9.125" style="189" hidden="1" customWidth="1"/>
    <col min="6403" max="6645" width="9.125" style="189"/>
    <col min="6646" max="6646" width="30.125" style="189" customWidth="1"/>
    <col min="6647" max="6649" width="16.625" style="189" customWidth="1"/>
    <col min="6650" max="6650" width="30.125" style="189" customWidth="1"/>
    <col min="6651" max="6653" width="18" style="189" customWidth="1"/>
    <col min="6654" max="6658" width="9.125" style="189" hidden="1" customWidth="1"/>
    <col min="6659" max="6901" width="9.125" style="189"/>
    <col min="6902" max="6902" width="30.125" style="189" customWidth="1"/>
    <col min="6903" max="6905" width="16.625" style="189" customWidth="1"/>
    <col min="6906" max="6906" width="30.125" style="189" customWidth="1"/>
    <col min="6907" max="6909" width="18" style="189" customWidth="1"/>
    <col min="6910" max="6914" width="9.125" style="189" hidden="1" customWidth="1"/>
    <col min="6915" max="7157" width="9.125" style="189"/>
    <col min="7158" max="7158" width="30.125" style="189" customWidth="1"/>
    <col min="7159" max="7161" width="16.625" style="189" customWidth="1"/>
    <col min="7162" max="7162" width="30.125" style="189" customWidth="1"/>
    <col min="7163" max="7165" width="18" style="189" customWidth="1"/>
    <col min="7166" max="7170" width="9.125" style="189" hidden="1" customWidth="1"/>
    <col min="7171" max="7413" width="9.125" style="189"/>
    <col min="7414" max="7414" width="30.125" style="189" customWidth="1"/>
    <col min="7415" max="7417" width="16.625" style="189" customWidth="1"/>
    <col min="7418" max="7418" width="30.125" style="189" customWidth="1"/>
    <col min="7419" max="7421" width="18" style="189" customWidth="1"/>
    <col min="7422" max="7426" width="9.125" style="189" hidden="1" customWidth="1"/>
    <col min="7427" max="7669" width="9.125" style="189"/>
    <col min="7670" max="7670" width="30.125" style="189" customWidth="1"/>
    <col min="7671" max="7673" width="16.625" style="189" customWidth="1"/>
    <col min="7674" max="7674" width="30.125" style="189" customWidth="1"/>
    <col min="7675" max="7677" width="18" style="189" customWidth="1"/>
    <col min="7678" max="7682" width="9.125" style="189" hidden="1" customWidth="1"/>
    <col min="7683" max="7925" width="9.125" style="189"/>
    <col min="7926" max="7926" width="30.125" style="189" customWidth="1"/>
    <col min="7927" max="7929" width="16.625" style="189" customWidth="1"/>
    <col min="7930" max="7930" width="30.125" style="189" customWidth="1"/>
    <col min="7931" max="7933" width="18" style="189" customWidth="1"/>
    <col min="7934" max="7938" width="9.125" style="189" hidden="1" customWidth="1"/>
    <col min="7939" max="8181" width="9.125" style="189"/>
    <col min="8182" max="8182" width="30.125" style="189" customWidth="1"/>
    <col min="8183" max="8185" width="16.625" style="189" customWidth="1"/>
    <col min="8186" max="8186" width="30.125" style="189" customWidth="1"/>
    <col min="8187" max="8189" width="18" style="189" customWidth="1"/>
    <col min="8190" max="8194" width="9.125" style="189" hidden="1" customWidth="1"/>
    <col min="8195" max="8437" width="9.125" style="189"/>
    <col min="8438" max="8438" width="30.125" style="189" customWidth="1"/>
    <col min="8439" max="8441" width="16.625" style="189" customWidth="1"/>
    <col min="8442" max="8442" width="30.125" style="189" customWidth="1"/>
    <col min="8443" max="8445" width="18" style="189" customWidth="1"/>
    <col min="8446" max="8450" width="9.125" style="189" hidden="1" customWidth="1"/>
    <col min="8451" max="8693" width="9.125" style="189"/>
    <col min="8694" max="8694" width="30.125" style="189" customWidth="1"/>
    <col min="8695" max="8697" width="16.625" style="189" customWidth="1"/>
    <col min="8698" max="8698" width="30.125" style="189" customWidth="1"/>
    <col min="8699" max="8701" width="18" style="189" customWidth="1"/>
    <col min="8702" max="8706" width="9.125" style="189" hidden="1" customWidth="1"/>
    <col min="8707" max="8949" width="9.125" style="189"/>
    <col min="8950" max="8950" width="30.125" style="189" customWidth="1"/>
    <col min="8951" max="8953" width="16.625" style="189" customWidth="1"/>
    <col min="8954" max="8954" width="30.125" style="189" customWidth="1"/>
    <col min="8955" max="8957" width="18" style="189" customWidth="1"/>
    <col min="8958" max="8962" width="9.125" style="189" hidden="1" customWidth="1"/>
    <col min="8963" max="9205" width="9.125" style="189"/>
    <col min="9206" max="9206" width="30.125" style="189" customWidth="1"/>
    <col min="9207" max="9209" width="16.625" style="189" customWidth="1"/>
    <col min="9210" max="9210" width="30.125" style="189" customWidth="1"/>
    <col min="9211" max="9213" width="18" style="189" customWidth="1"/>
    <col min="9214" max="9218" width="9.125" style="189" hidden="1" customWidth="1"/>
    <col min="9219" max="9461" width="9.125" style="189"/>
    <col min="9462" max="9462" width="30.125" style="189" customWidth="1"/>
    <col min="9463" max="9465" width="16.625" style="189" customWidth="1"/>
    <col min="9466" max="9466" width="30.125" style="189" customWidth="1"/>
    <col min="9467" max="9469" width="18" style="189" customWidth="1"/>
    <col min="9470" max="9474" width="9.125" style="189" hidden="1" customWidth="1"/>
    <col min="9475" max="9717" width="9.125" style="189"/>
    <col min="9718" max="9718" width="30.125" style="189" customWidth="1"/>
    <col min="9719" max="9721" width="16.625" style="189" customWidth="1"/>
    <col min="9722" max="9722" width="30.125" style="189" customWidth="1"/>
    <col min="9723" max="9725" width="18" style="189" customWidth="1"/>
    <col min="9726" max="9730" width="9.125" style="189" hidden="1" customWidth="1"/>
    <col min="9731" max="9973" width="9.125" style="189"/>
    <col min="9974" max="9974" width="30.125" style="189" customWidth="1"/>
    <col min="9975" max="9977" width="16.625" style="189" customWidth="1"/>
    <col min="9978" max="9978" width="30.125" style="189" customWidth="1"/>
    <col min="9979" max="9981" width="18" style="189" customWidth="1"/>
    <col min="9982" max="9986" width="9.125" style="189" hidden="1" customWidth="1"/>
    <col min="9987" max="10229" width="9.125" style="189"/>
    <col min="10230" max="10230" width="30.125" style="189" customWidth="1"/>
    <col min="10231" max="10233" width="16.625" style="189" customWidth="1"/>
    <col min="10234" max="10234" width="30.125" style="189" customWidth="1"/>
    <col min="10235" max="10237" width="18" style="189" customWidth="1"/>
    <col min="10238" max="10242" width="9.125" style="189" hidden="1" customWidth="1"/>
    <col min="10243" max="10485" width="9.125" style="189"/>
    <col min="10486" max="10486" width="30.125" style="189" customWidth="1"/>
    <col min="10487" max="10489" width="16.625" style="189" customWidth="1"/>
    <col min="10490" max="10490" width="30.125" style="189" customWidth="1"/>
    <col min="10491" max="10493" width="18" style="189" customWidth="1"/>
    <col min="10494" max="10498" width="9.125" style="189" hidden="1" customWidth="1"/>
    <col min="10499" max="10741" width="9.125" style="189"/>
    <col min="10742" max="10742" width="30.125" style="189" customWidth="1"/>
    <col min="10743" max="10745" width="16.625" style="189" customWidth="1"/>
    <col min="10746" max="10746" width="30.125" style="189" customWidth="1"/>
    <col min="10747" max="10749" width="18" style="189" customWidth="1"/>
    <col min="10750" max="10754" width="9.125" style="189" hidden="1" customWidth="1"/>
    <col min="10755" max="10997" width="9.125" style="189"/>
    <col min="10998" max="10998" width="30.125" style="189" customWidth="1"/>
    <col min="10999" max="11001" width="16.625" style="189" customWidth="1"/>
    <col min="11002" max="11002" width="30.125" style="189" customWidth="1"/>
    <col min="11003" max="11005" width="18" style="189" customWidth="1"/>
    <col min="11006" max="11010" width="9.125" style="189" hidden="1" customWidth="1"/>
    <col min="11011" max="11253" width="9.125" style="189"/>
    <col min="11254" max="11254" width="30.125" style="189" customWidth="1"/>
    <col min="11255" max="11257" width="16.625" style="189" customWidth="1"/>
    <col min="11258" max="11258" width="30.125" style="189" customWidth="1"/>
    <col min="11259" max="11261" width="18" style="189" customWidth="1"/>
    <col min="11262" max="11266" width="9.125" style="189" hidden="1" customWidth="1"/>
    <col min="11267" max="11509" width="9.125" style="189"/>
    <col min="11510" max="11510" width="30.125" style="189" customWidth="1"/>
    <col min="11511" max="11513" width="16.625" style="189" customWidth="1"/>
    <col min="11514" max="11514" width="30.125" style="189" customWidth="1"/>
    <col min="11515" max="11517" width="18" style="189" customWidth="1"/>
    <col min="11518" max="11522" width="9.125" style="189" hidden="1" customWidth="1"/>
    <col min="11523" max="11765" width="9.125" style="189"/>
    <col min="11766" max="11766" width="30.125" style="189" customWidth="1"/>
    <col min="11767" max="11769" width="16.625" style="189" customWidth="1"/>
    <col min="11770" max="11770" width="30.125" style="189" customWidth="1"/>
    <col min="11771" max="11773" width="18" style="189" customWidth="1"/>
    <col min="11774" max="11778" width="9.125" style="189" hidden="1" customWidth="1"/>
    <col min="11779" max="12021" width="9.125" style="189"/>
    <col min="12022" max="12022" width="30.125" style="189" customWidth="1"/>
    <col min="12023" max="12025" width="16.625" style="189" customWidth="1"/>
    <col min="12026" max="12026" width="30.125" style="189" customWidth="1"/>
    <col min="12027" max="12029" width="18" style="189" customWidth="1"/>
    <col min="12030" max="12034" width="9.125" style="189" hidden="1" customWidth="1"/>
    <col min="12035" max="12277" width="9.125" style="189"/>
    <col min="12278" max="12278" width="30.125" style="189" customWidth="1"/>
    <col min="12279" max="12281" width="16.625" style="189" customWidth="1"/>
    <col min="12282" max="12282" width="30.125" style="189" customWidth="1"/>
    <col min="12283" max="12285" width="18" style="189" customWidth="1"/>
    <col min="12286" max="12290" width="9.125" style="189" hidden="1" customWidth="1"/>
    <col min="12291" max="12533" width="9.125" style="189"/>
    <col min="12534" max="12534" width="30.125" style="189" customWidth="1"/>
    <col min="12535" max="12537" width="16.625" style="189" customWidth="1"/>
    <col min="12538" max="12538" width="30.125" style="189" customWidth="1"/>
    <col min="12539" max="12541" width="18" style="189" customWidth="1"/>
    <col min="12542" max="12546" width="9.125" style="189" hidden="1" customWidth="1"/>
    <col min="12547" max="12789" width="9.125" style="189"/>
    <col min="12790" max="12790" width="30.125" style="189" customWidth="1"/>
    <col min="12791" max="12793" width="16.625" style="189" customWidth="1"/>
    <col min="12794" max="12794" width="30.125" style="189" customWidth="1"/>
    <col min="12795" max="12797" width="18" style="189" customWidth="1"/>
    <col min="12798" max="12802" width="9.125" style="189" hidden="1" customWidth="1"/>
    <col min="12803" max="13045" width="9.125" style="189"/>
    <col min="13046" max="13046" width="30.125" style="189" customWidth="1"/>
    <col min="13047" max="13049" width="16.625" style="189" customWidth="1"/>
    <col min="13050" max="13050" width="30.125" style="189" customWidth="1"/>
    <col min="13051" max="13053" width="18" style="189" customWidth="1"/>
    <col min="13054" max="13058" width="9.125" style="189" hidden="1" customWidth="1"/>
    <col min="13059" max="13301" width="9.125" style="189"/>
    <col min="13302" max="13302" width="30.125" style="189" customWidth="1"/>
    <col min="13303" max="13305" width="16.625" style="189" customWidth="1"/>
    <col min="13306" max="13306" width="30.125" style="189" customWidth="1"/>
    <col min="13307" max="13309" width="18" style="189" customWidth="1"/>
    <col min="13310" max="13314" width="9.125" style="189" hidden="1" customWidth="1"/>
    <col min="13315" max="13557" width="9.125" style="189"/>
    <col min="13558" max="13558" width="30.125" style="189" customWidth="1"/>
    <col min="13559" max="13561" width="16.625" style="189" customWidth="1"/>
    <col min="13562" max="13562" width="30.125" style="189" customWidth="1"/>
    <col min="13563" max="13565" width="18" style="189" customWidth="1"/>
    <col min="13566" max="13570" width="9.125" style="189" hidden="1" customWidth="1"/>
    <col min="13571" max="13813" width="9.125" style="189"/>
    <col min="13814" max="13814" width="30.125" style="189" customWidth="1"/>
    <col min="13815" max="13817" width="16.625" style="189" customWidth="1"/>
    <col min="13818" max="13818" width="30.125" style="189" customWidth="1"/>
    <col min="13819" max="13821" width="18" style="189" customWidth="1"/>
    <col min="13822" max="13826" width="9.125" style="189" hidden="1" customWidth="1"/>
    <col min="13827" max="14069" width="9.125" style="189"/>
    <col min="14070" max="14070" width="30.125" style="189" customWidth="1"/>
    <col min="14071" max="14073" width="16.625" style="189" customWidth="1"/>
    <col min="14074" max="14074" width="30.125" style="189" customWidth="1"/>
    <col min="14075" max="14077" width="18" style="189" customWidth="1"/>
    <col min="14078" max="14082" width="9.125" style="189" hidden="1" customWidth="1"/>
    <col min="14083" max="14325" width="9.125" style="189"/>
    <col min="14326" max="14326" width="30.125" style="189" customWidth="1"/>
    <col min="14327" max="14329" width="16.625" style="189" customWidth="1"/>
    <col min="14330" max="14330" width="30.125" style="189" customWidth="1"/>
    <col min="14331" max="14333" width="18" style="189" customWidth="1"/>
    <col min="14334" max="14338" width="9.125" style="189" hidden="1" customWidth="1"/>
    <col min="14339" max="14581" width="9.125" style="189"/>
    <col min="14582" max="14582" width="30.125" style="189" customWidth="1"/>
    <col min="14583" max="14585" width="16.625" style="189" customWidth="1"/>
    <col min="14586" max="14586" width="30.125" style="189" customWidth="1"/>
    <col min="14587" max="14589" width="18" style="189" customWidth="1"/>
    <col min="14590" max="14594" width="9.125" style="189" hidden="1" customWidth="1"/>
    <col min="14595" max="14837" width="9.125" style="189"/>
    <col min="14838" max="14838" width="30.125" style="189" customWidth="1"/>
    <col min="14839" max="14841" width="16.625" style="189" customWidth="1"/>
    <col min="14842" max="14842" width="30.125" style="189" customWidth="1"/>
    <col min="14843" max="14845" width="18" style="189" customWidth="1"/>
    <col min="14846" max="14850" width="9.125" style="189" hidden="1" customWidth="1"/>
    <col min="14851" max="15093" width="9.125" style="189"/>
    <col min="15094" max="15094" width="30.125" style="189" customWidth="1"/>
    <col min="15095" max="15097" width="16.625" style="189" customWidth="1"/>
    <col min="15098" max="15098" width="30.125" style="189" customWidth="1"/>
    <col min="15099" max="15101" width="18" style="189" customWidth="1"/>
    <col min="15102" max="15106" width="9.125" style="189" hidden="1" customWidth="1"/>
    <col min="15107" max="15349" width="9.125" style="189"/>
    <col min="15350" max="15350" width="30.125" style="189" customWidth="1"/>
    <col min="15351" max="15353" width="16.625" style="189" customWidth="1"/>
    <col min="15354" max="15354" width="30.125" style="189" customWidth="1"/>
    <col min="15355" max="15357" width="18" style="189" customWidth="1"/>
    <col min="15358" max="15362" width="9.125" style="189" hidden="1" customWidth="1"/>
    <col min="15363" max="15605" width="9.125" style="189"/>
    <col min="15606" max="15606" width="30.125" style="189" customWidth="1"/>
    <col min="15607" max="15609" width="16.625" style="189" customWidth="1"/>
    <col min="15610" max="15610" width="30.125" style="189" customWidth="1"/>
    <col min="15611" max="15613" width="18" style="189" customWidth="1"/>
    <col min="15614" max="15618" width="9.125" style="189" hidden="1" customWidth="1"/>
    <col min="15619" max="15861" width="9.125" style="189"/>
    <col min="15862" max="15862" width="30.125" style="189" customWidth="1"/>
    <col min="15863" max="15865" width="16.625" style="189" customWidth="1"/>
    <col min="15866" max="15866" width="30.125" style="189" customWidth="1"/>
    <col min="15867" max="15869" width="18" style="189" customWidth="1"/>
    <col min="15870" max="15874" width="9.125" style="189" hidden="1" customWidth="1"/>
    <col min="15875" max="16117" width="9.125" style="189"/>
    <col min="16118" max="16118" width="30.125" style="189" customWidth="1"/>
    <col min="16119" max="16121" width="16.625" style="189" customWidth="1"/>
    <col min="16122" max="16122" width="30.125" style="189" customWidth="1"/>
    <col min="16123" max="16125" width="18" style="189" customWidth="1"/>
    <col min="16126" max="16130" width="9.125" style="189" hidden="1" customWidth="1"/>
    <col min="16131" max="16384" width="9.125" style="189"/>
  </cols>
  <sheetData>
    <row r="1" s="182" customFormat="1" ht="19.5" customHeight="1" spans="1:3">
      <c r="A1" s="4" t="s">
        <v>205</v>
      </c>
      <c r="B1" s="190"/>
      <c r="C1" s="190"/>
    </row>
    <row r="2" s="183" customFormat="1" ht="20.25" spans="1:4">
      <c r="A2" s="106" t="s">
        <v>206</v>
      </c>
      <c r="B2" s="106"/>
      <c r="C2" s="106"/>
      <c r="D2" s="106"/>
    </row>
    <row r="3" s="184" customFormat="1" ht="19.5" customHeight="1" spans="1:4">
      <c r="A3" s="191"/>
      <c r="B3" s="192"/>
      <c r="C3" s="192"/>
      <c r="D3" s="194" t="s">
        <v>55</v>
      </c>
    </row>
    <row r="4" s="184" customFormat="1" ht="50.1" customHeight="1" spans="1:4">
      <c r="A4" s="195" t="s">
        <v>56</v>
      </c>
      <c r="B4" s="178" t="s">
        <v>57</v>
      </c>
      <c r="C4" s="144" t="s">
        <v>58</v>
      </c>
      <c r="D4" s="92" t="s">
        <v>59</v>
      </c>
    </row>
    <row r="5" s="185" customFormat="1" ht="24.95" customHeight="1" spans="1:4">
      <c r="A5" s="196" t="s">
        <v>88</v>
      </c>
      <c r="B5" s="197">
        <f>SUM(B6:B14)</f>
        <v>193535</v>
      </c>
      <c r="C5" s="197">
        <f>SUM(C6:C14)</f>
        <v>139664.593386</v>
      </c>
      <c r="D5" s="283">
        <f>C5/B5</f>
        <v>0.721650313307671</v>
      </c>
    </row>
    <row r="6" s="185" customFormat="1" ht="24.95" customHeight="1" spans="1:4">
      <c r="A6" s="168" t="s">
        <v>207</v>
      </c>
      <c r="B6" s="285">
        <v>68</v>
      </c>
      <c r="C6" s="286">
        <v>68.24548</v>
      </c>
      <c r="D6" s="283">
        <f>C6/B6</f>
        <v>1.00361</v>
      </c>
    </row>
    <row r="7" s="185" customFormat="1" ht="24.95" customHeight="1" spans="1:4">
      <c r="A7" s="168" t="s">
        <v>208</v>
      </c>
      <c r="B7" s="285">
        <v>2145</v>
      </c>
      <c r="C7" s="286">
        <v>1753.090188</v>
      </c>
      <c r="D7" s="283">
        <f t="shared" ref="D7:D14" si="0">C7/B7</f>
        <v>0.817291462937063</v>
      </c>
    </row>
    <row r="8" s="185" customFormat="1" ht="24.95" customHeight="1" spans="1:4">
      <c r="A8" s="168" t="s">
        <v>209</v>
      </c>
      <c r="B8" s="285">
        <v>61523</v>
      </c>
      <c r="C8" s="286">
        <f>64082.603339-27000</f>
        <v>37082.603339</v>
      </c>
      <c r="D8" s="283">
        <f t="shared" si="0"/>
        <v>0.602743743624336</v>
      </c>
    </row>
    <row r="9" s="185" customFormat="1" ht="24.95" customHeight="1" spans="1:4">
      <c r="A9" s="168" t="s">
        <v>210</v>
      </c>
      <c r="B9" s="285">
        <v>39794</v>
      </c>
      <c r="C9" s="286">
        <v>66120.793561</v>
      </c>
      <c r="D9" s="283">
        <f t="shared" si="0"/>
        <v>1.66157696037091</v>
      </c>
    </row>
    <row r="10" s="185" customFormat="1" ht="24.95" customHeight="1" spans="1:4">
      <c r="A10" s="168" t="s">
        <v>211</v>
      </c>
      <c r="B10" s="287"/>
      <c r="C10" s="211"/>
      <c r="D10" s="283"/>
    </row>
    <row r="11" s="185" customFormat="1" ht="24.95" customHeight="1" spans="1:4">
      <c r="A11" s="168" t="s">
        <v>212</v>
      </c>
      <c r="B11" s="287">
        <v>66362</v>
      </c>
      <c r="C11" s="286">
        <v>17104.099152</v>
      </c>
      <c r="D11" s="283">
        <f t="shared" si="0"/>
        <v>0.257739356137549</v>
      </c>
    </row>
    <row r="12" s="186" customFormat="1" ht="24.95" customHeight="1" spans="1:4">
      <c r="A12" s="168" t="s">
        <v>213</v>
      </c>
      <c r="B12" s="287">
        <v>11422</v>
      </c>
      <c r="C12" s="286">
        <v>17465.74</v>
      </c>
      <c r="D12" s="283">
        <f t="shared" si="0"/>
        <v>1.52913150061285</v>
      </c>
    </row>
    <row r="13" s="187" customFormat="1" ht="24.95" customHeight="1" spans="1:4">
      <c r="A13" s="168" t="s">
        <v>214</v>
      </c>
      <c r="B13" s="287">
        <v>4</v>
      </c>
      <c r="C13" s="286">
        <v>0.7907</v>
      </c>
      <c r="D13" s="283">
        <f t="shared" si="0"/>
        <v>0.197675</v>
      </c>
    </row>
    <row r="14" ht="24.95" customHeight="1" spans="1:4">
      <c r="A14" s="168" t="s">
        <v>215</v>
      </c>
      <c r="B14" s="287">
        <v>12217</v>
      </c>
      <c r="C14" s="286">
        <v>69.230966</v>
      </c>
      <c r="D14" s="283">
        <f t="shared" si="0"/>
        <v>0.00566677302119997</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D5" sqref="D5"/>
    </sheetView>
  </sheetViews>
  <sheetFormatPr defaultColWidth="9.125" defaultRowHeight="14.25" outlineLevelCol="3"/>
  <cols>
    <col min="1" max="1" width="45.875" style="187" customWidth="1"/>
    <col min="2" max="3" width="15.625" style="188" customWidth="1"/>
    <col min="4" max="4" width="15.625" style="187"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2" customFormat="1" ht="19.5" customHeight="1" spans="1:3">
      <c r="A1" s="4" t="s">
        <v>216</v>
      </c>
      <c r="B1" s="190"/>
      <c r="C1" s="190"/>
    </row>
    <row r="2" s="183" customFormat="1" ht="20.25" spans="1:4">
      <c r="A2" s="106" t="s">
        <v>217</v>
      </c>
      <c r="B2" s="106"/>
      <c r="C2" s="106"/>
      <c r="D2" s="106"/>
    </row>
    <row r="3" s="184" customFormat="1" ht="19.5" customHeight="1" spans="1:4">
      <c r="A3" s="191"/>
      <c r="B3" s="192"/>
      <c r="C3" s="192"/>
      <c r="D3" s="194" t="s">
        <v>55</v>
      </c>
    </row>
    <row r="4" s="184" customFormat="1" ht="50.1" customHeight="1" spans="1:4">
      <c r="A4" s="195" t="s">
        <v>56</v>
      </c>
      <c r="B4" s="144" t="s">
        <v>57</v>
      </c>
      <c r="C4" s="144" t="s">
        <v>58</v>
      </c>
      <c r="D4" s="92" t="s">
        <v>59</v>
      </c>
    </row>
    <row r="5" s="185" customFormat="1" ht="24.95" customHeight="1" spans="1:4">
      <c r="A5" s="196" t="s">
        <v>60</v>
      </c>
      <c r="B5" s="197">
        <f>SUM(B6:B18)</f>
        <v>92053</v>
      </c>
      <c r="C5" s="197">
        <f>SUM(C6:C19)</f>
        <v>162255</v>
      </c>
      <c r="D5" s="283">
        <f>C5/B5</f>
        <v>1.76262587856995</v>
      </c>
    </row>
    <row r="6" s="185" customFormat="1" ht="24.95" customHeight="1" spans="1:4">
      <c r="A6" s="168" t="s">
        <v>191</v>
      </c>
      <c r="B6" s="199"/>
      <c r="C6" s="199"/>
      <c r="D6" s="284"/>
    </row>
    <row r="7" s="185" customFormat="1" ht="24.95" customHeight="1" spans="1:4">
      <c r="A7" s="168" t="s">
        <v>192</v>
      </c>
      <c r="B7" s="199"/>
      <c r="C7" s="199"/>
      <c r="D7" s="284"/>
    </row>
    <row r="8" s="185" customFormat="1" ht="24.95" customHeight="1" spans="1:4">
      <c r="A8" s="168" t="s">
        <v>193</v>
      </c>
      <c r="B8" s="199"/>
      <c r="C8" s="199"/>
      <c r="D8" s="284"/>
    </row>
    <row r="9" s="185" customFormat="1" ht="24.95" customHeight="1" spans="1:4">
      <c r="A9" s="168" t="s">
        <v>194</v>
      </c>
      <c r="B9" s="199"/>
      <c r="C9" s="199"/>
      <c r="D9" s="284"/>
    </row>
    <row r="10" s="185" customFormat="1" ht="24.95" customHeight="1" spans="1:4">
      <c r="A10" s="168" t="s">
        <v>195</v>
      </c>
      <c r="B10" s="201">
        <v>4735</v>
      </c>
      <c r="C10" s="199">
        <v>7999</v>
      </c>
      <c r="D10" s="283">
        <f>C10/B10</f>
        <v>1.68933474128828</v>
      </c>
    </row>
    <row r="11" s="185" customFormat="1" ht="24.95" customHeight="1" spans="1:4">
      <c r="A11" s="168" t="s">
        <v>196</v>
      </c>
      <c r="B11" s="201">
        <v>267</v>
      </c>
      <c r="C11" s="199">
        <v>769</v>
      </c>
      <c r="D11" s="283">
        <f t="shared" ref="D11:D18" si="0">C11/B11</f>
        <v>2.88014981273408</v>
      </c>
    </row>
    <row r="12" s="186" customFormat="1" ht="24.95" customHeight="1" spans="1:4">
      <c r="A12" s="168" t="s">
        <v>197</v>
      </c>
      <c r="B12" s="201">
        <v>73623</v>
      </c>
      <c r="C12" s="199">
        <f>126650+5000</f>
        <v>131650</v>
      </c>
      <c r="D12" s="283">
        <f t="shared" si="0"/>
        <v>1.7881640248292</v>
      </c>
    </row>
    <row r="13" s="187" customFormat="1" ht="24.95" customHeight="1" spans="1:4">
      <c r="A13" s="168" t="s">
        <v>198</v>
      </c>
      <c r="B13" s="201"/>
      <c r="C13" s="199"/>
      <c r="D13" s="283"/>
    </row>
    <row r="14" ht="24.95" customHeight="1" spans="1:4">
      <c r="A14" s="168" t="s">
        <v>199</v>
      </c>
      <c r="B14" s="201"/>
      <c r="C14" s="199"/>
      <c r="D14" s="283"/>
    </row>
    <row r="15" ht="24.95" customHeight="1" spans="1:4">
      <c r="A15" s="168" t="s">
        <v>200</v>
      </c>
      <c r="B15" s="201"/>
      <c r="C15" s="199"/>
      <c r="D15" s="283"/>
    </row>
    <row r="16" ht="24.95" customHeight="1" spans="1:4">
      <c r="A16" s="168" t="s">
        <v>201</v>
      </c>
      <c r="B16" s="201">
        <v>1123</v>
      </c>
      <c r="C16" s="199">
        <v>1126</v>
      </c>
      <c r="D16" s="283">
        <f t="shared" si="0"/>
        <v>1.0026714158504</v>
      </c>
    </row>
    <row r="17" ht="33" customHeight="1" spans="1:4">
      <c r="A17" s="168" t="s">
        <v>202</v>
      </c>
      <c r="B17" s="201"/>
      <c r="C17" s="199"/>
      <c r="D17" s="283"/>
    </row>
    <row r="18" ht="24.95" customHeight="1" spans="1:4">
      <c r="A18" s="168" t="s">
        <v>203</v>
      </c>
      <c r="B18" s="199">
        <v>12305</v>
      </c>
      <c r="C18" s="199">
        <v>18000</v>
      </c>
      <c r="D18" s="283">
        <f t="shared" si="0"/>
        <v>1.46281999187322</v>
      </c>
    </row>
    <row r="19" ht="24.95" customHeight="1" spans="1:4">
      <c r="A19" s="168" t="s">
        <v>204</v>
      </c>
      <c r="B19" s="197"/>
      <c r="C19" s="197">
        <v>2711</v>
      </c>
      <c r="D19" s="283"/>
    </row>
  </sheetData>
  <mergeCells count="1">
    <mergeCell ref="A2:D2"/>
  </mergeCells>
  <printOptions horizontalCentered="1"/>
  <pageMargins left="0.25" right="0.25"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C8" sqref="C8"/>
    </sheetView>
  </sheetViews>
  <sheetFormatPr defaultColWidth="9.125" defaultRowHeight="14.25" outlineLevelCol="3"/>
  <cols>
    <col min="1" max="1" width="35.625" style="187" customWidth="1"/>
    <col min="2" max="3" width="15.625" style="188" customWidth="1"/>
    <col min="4" max="4" width="15.625" style="187" customWidth="1"/>
    <col min="5" max="241" width="9.125" style="189"/>
    <col min="242" max="242" width="30.125" style="189" customWidth="1"/>
    <col min="243" max="245" width="16.625" style="189" customWidth="1"/>
    <col min="246" max="246" width="30.125" style="189" customWidth="1"/>
    <col min="247" max="249" width="18" style="189" customWidth="1"/>
    <col min="250" max="254" width="9.125" style="189" hidden="1" customWidth="1"/>
    <col min="255" max="497" width="9.125" style="189"/>
    <col min="498" max="498" width="30.125" style="189" customWidth="1"/>
    <col min="499" max="501" width="16.625" style="189" customWidth="1"/>
    <col min="502" max="502" width="30.125" style="189" customWidth="1"/>
    <col min="503" max="505" width="18" style="189" customWidth="1"/>
    <col min="506" max="510" width="9.125" style="189" hidden="1" customWidth="1"/>
    <col min="511" max="753" width="9.125" style="189"/>
    <col min="754" max="754" width="30.125" style="189" customWidth="1"/>
    <col min="755" max="757" width="16.625" style="189" customWidth="1"/>
    <col min="758" max="758" width="30.125" style="189" customWidth="1"/>
    <col min="759" max="761" width="18" style="189" customWidth="1"/>
    <col min="762" max="766" width="9.125" style="189" hidden="1" customWidth="1"/>
    <col min="767" max="1009" width="9.125" style="189"/>
    <col min="1010" max="1010" width="30.125" style="189" customWidth="1"/>
    <col min="1011" max="1013" width="16.625" style="189" customWidth="1"/>
    <col min="1014" max="1014" width="30.125" style="189" customWidth="1"/>
    <col min="1015" max="1017" width="18" style="189" customWidth="1"/>
    <col min="1018" max="1022" width="9.125" style="189" hidden="1" customWidth="1"/>
    <col min="1023" max="1265" width="9.125" style="189"/>
    <col min="1266" max="1266" width="30.125" style="189" customWidth="1"/>
    <col min="1267" max="1269" width="16.625" style="189" customWidth="1"/>
    <col min="1270" max="1270" width="30.125" style="189" customWidth="1"/>
    <col min="1271" max="1273" width="18" style="189" customWidth="1"/>
    <col min="1274" max="1278" width="9.125" style="189" hidden="1" customWidth="1"/>
    <col min="1279" max="1521" width="9.125" style="189"/>
    <col min="1522" max="1522" width="30.125" style="189" customWidth="1"/>
    <col min="1523" max="1525" width="16.625" style="189" customWidth="1"/>
    <col min="1526" max="1526" width="30.125" style="189" customWidth="1"/>
    <col min="1527" max="1529" width="18" style="189" customWidth="1"/>
    <col min="1530" max="1534" width="9.125" style="189" hidden="1" customWidth="1"/>
    <col min="1535" max="1777" width="9.125" style="189"/>
    <col min="1778" max="1778" width="30.125" style="189" customWidth="1"/>
    <col min="1779" max="1781" width="16.625" style="189" customWidth="1"/>
    <col min="1782" max="1782" width="30.125" style="189" customWidth="1"/>
    <col min="1783" max="1785" width="18" style="189" customWidth="1"/>
    <col min="1786" max="1790" width="9.125" style="189" hidden="1" customWidth="1"/>
    <col min="1791" max="2033" width="9.125" style="189"/>
    <col min="2034" max="2034" width="30.125" style="189" customWidth="1"/>
    <col min="2035" max="2037" width="16.625" style="189" customWidth="1"/>
    <col min="2038" max="2038" width="30.125" style="189" customWidth="1"/>
    <col min="2039" max="2041" width="18" style="189" customWidth="1"/>
    <col min="2042" max="2046" width="9.125" style="189" hidden="1" customWidth="1"/>
    <col min="2047" max="2289" width="9.125" style="189"/>
    <col min="2290" max="2290" width="30.125" style="189" customWidth="1"/>
    <col min="2291" max="2293" width="16.625" style="189" customWidth="1"/>
    <col min="2294" max="2294" width="30.125" style="189" customWidth="1"/>
    <col min="2295" max="2297" width="18" style="189" customWidth="1"/>
    <col min="2298" max="2302" width="9.125" style="189" hidden="1" customWidth="1"/>
    <col min="2303" max="2545" width="9.125" style="189"/>
    <col min="2546" max="2546" width="30.125" style="189" customWidth="1"/>
    <col min="2547" max="2549" width="16.625" style="189" customWidth="1"/>
    <col min="2550" max="2550" width="30.125" style="189" customWidth="1"/>
    <col min="2551" max="2553" width="18" style="189" customWidth="1"/>
    <col min="2554" max="2558" width="9.125" style="189" hidden="1" customWidth="1"/>
    <col min="2559" max="2801" width="9.125" style="189"/>
    <col min="2802" max="2802" width="30.125" style="189" customWidth="1"/>
    <col min="2803" max="2805" width="16.625" style="189" customWidth="1"/>
    <col min="2806" max="2806" width="30.125" style="189" customWidth="1"/>
    <col min="2807" max="2809" width="18" style="189" customWidth="1"/>
    <col min="2810" max="2814" width="9.125" style="189" hidden="1" customWidth="1"/>
    <col min="2815" max="3057" width="9.125" style="189"/>
    <col min="3058" max="3058" width="30.125" style="189" customWidth="1"/>
    <col min="3059" max="3061" width="16.625" style="189" customWidth="1"/>
    <col min="3062" max="3062" width="30.125" style="189" customWidth="1"/>
    <col min="3063" max="3065" width="18" style="189" customWidth="1"/>
    <col min="3066" max="3070" width="9.125" style="189" hidden="1" customWidth="1"/>
    <col min="3071" max="3313" width="9.125" style="189"/>
    <col min="3314" max="3314" width="30.125" style="189" customWidth="1"/>
    <col min="3315" max="3317" width="16.625" style="189" customWidth="1"/>
    <col min="3318" max="3318" width="30.125" style="189" customWidth="1"/>
    <col min="3319" max="3321" width="18" style="189" customWidth="1"/>
    <col min="3322" max="3326" width="9.125" style="189" hidden="1" customWidth="1"/>
    <col min="3327" max="3569" width="9.125" style="189"/>
    <col min="3570" max="3570" width="30.125" style="189" customWidth="1"/>
    <col min="3571" max="3573" width="16.625" style="189" customWidth="1"/>
    <col min="3574" max="3574" width="30.125" style="189" customWidth="1"/>
    <col min="3575" max="3577" width="18" style="189" customWidth="1"/>
    <col min="3578" max="3582" width="9.125" style="189" hidden="1" customWidth="1"/>
    <col min="3583" max="3825" width="9.125" style="189"/>
    <col min="3826" max="3826" width="30.125" style="189" customWidth="1"/>
    <col min="3827" max="3829" width="16.625" style="189" customWidth="1"/>
    <col min="3830" max="3830" width="30.125" style="189" customWidth="1"/>
    <col min="3831" max="3833" width="18" style="189" customWidth="1"/>
    <col min="3834" max="3838" width="9.125" style="189" hidden="1" customWidth="1"/>
    <col min="3839" max="4081" width="9.125" style="189"/>
    <col min="4082" max="4082" width="30.125" style="189" customWidth="1"/>
    <col min="4083" max="4085" width="16.625" style="189" customWidth="1"/>
    <col min="4086" max="4086" width="30.125" style="189" customWidth="1"/>
    <col min="4087" max="4089" width="18" style="189" customWidth="1"/>
    <col min="4090" max="4094" width="9.125" style="189" hidden="1" customWidth="1"/>
    <col min="4095" max="4337" width="9.125" style="189"/>
    <col min="4338" max="4338" width="30.125" style="189" customWidth="1"/>
    <col min="4339" max="4341" width="16.625" style="189" customWidth="1"/>
    <col min="4342" max="4342" width="30.125" style="189" customWidth="1"/>
    <col min="4343" max="4345" width="18" style="189" customWidth="1"/>
    <col min="4346" max="4350" width="9.125" style="189" hidden="1" customWidth="1"/>
    <col min="4351" max="4593" width="9.125" style="189"/>
    <col min="4594" max="4594" width="30.125" style="189" customWidth="1"/>
    <col min="4595" max="4597" width="16.625" style="189" customWidth="1"/>
    <col min="4598" max="4598" width="30.125" style="189" customWidth="1"/>
    <col min="4599" max="4601" width="18" style="189" customWidth="1"/>
    <col min="4602" max="4606" width="9.125" style="189" hidden="1" customWidth="1"/>
    <col min="4607" max="4849" width="9.125" style="189"/>
    <col min="4850" max="4850" width="30.125" style="189" customWidth="1"/>
    <col min="4851" max="4853" width="16.625" style="189" customWidth="1"/>
    <col min="4854" max="4854" width="30.125" style="189" customWidth="1"/>
    <col min="4855" max="4857" width="18" style="189" customWidth="1"/>
    <col min="4858" max="4862" width="9.125" style="189" hidden="1" customWidth="1"/>
    <col min="4863" max="5105" width="9.125" style="189"/>
    <col min="5106" max="5106" width="30.125" style="189" customWidth="1"/>
    <col min="5107" max="5109" width="16.625" style="189" customWidth="1"/>
    <col min="5110" max="5110" width="30.125" style="189" customWidth="1"/>
    <col min="5111" max="5113" width="18" style="189" customWidth="1"/>
    <col min="5114" max="5118" width="9.125" style="189" hidden="1" customWidth="1"/>
    <col min="5119" max="5361" width="9.125" style="189"/>
    <col min="5362" max="5362" width="30.125" style="189" customWidth="1"/>
    <col min="5363" max="5365" width="16.625" style="189" customWidth="1"/>
    <col min="5366" max="5366" width="30.125" style="189" customWidth="1"/>
    <col min="5367" max="5369" width="18" style="189" customWidth="1"/>
    <col min="5370" max="5374" width="9.125" style="189" hidden="1" customWidth="1"/>
    <col min="5375" max="5617" width="9.125" style="189"/>
    <col min="5618" max="5618" width="30.125" style="189" customWidth="1"/>
    <col min="5619" max="5621" width="16.625" style="189" customWidth="1"/>
    <col min="5622" max="5622" width="30.125" style="189" customWidth="1"/>
    <col min="5623" max="5625" width="18" style="189" customWidth="1"/>
    <col min="5626" max="5630" width="9.125" style="189" hidden="1" customWidth="1"/>
    <col min="5631" max="5873" width="9.125" style="189"/>
    <col min="5874" max="5874" width="30.125" style="189" customWidth="1"/>
    <col min="5875" max="5877" width="16.625" style="189" customWidth="1"/>
    <col min="5878" max="5878" width="30.125" style="189" customWidth="1"/>
    <col min="5879" max="5881" width="18" style="189" customWidth="1"/>
    <col min="5882" max="5886" width="9.125" style="189" hidden="1" customWidth="1"/>
    <col min="5887" max="6129" width="9.125" style="189"/>
    <col min="6130" max="6130" width="30.125" style="189" customWidth="1"/>
    <col min="6131" max="6133" width="16.625" style="189" customWidth="1"/>
    <col min="6134" max="6134" width="30.125" style="189" customWidth="1"/>
    <col min="6135" max="6137" width="18" style="189" customWidth="1"/>
    <col min="6138" max="6142" width="9.125" style="189" hidden="1" customWidth="1"/>
    <col min="6143" max="6385" width="9.125" style="189"/>
    <col min="6386" max="6386" width="30.125" style="189" customWidth="1"/>
    <col min="6387" max="6389" width="16.625" style="189" customWidth="1"/>
    <col min="6390" max="6390" width="30.125" style="189" customWidth="1"/>
    <col min="6391" max="6393" width="18" style="189" customWidth="1"/>
    <col min="6394" max="6398" width="9.125" style="189" hidden="1" customWidth="1"/>
    <col min="6399" max="6641" width="9.125" style="189"/>
    <col min="6642" max="6642" width="30.125" style="189" customWidth="1"/>
    <col min="6643" max="6645" width="16.625" style="189" customWidth="1"/>
    <col min="6646" max="6646" width="30.125" style="189" customWidth="1"/>
    <col min="6647" max="6649" width="18" style="189" customWidth="1"/>
    <col min="6650" max="6654" width="9.125" style="189" hidden="1" customWidth="1"/>
    <col min="6655" max="6897" width="9.125" style="189"/>
    <col min="6898" max="6898" width="30.125" style="189" customWidth="1"/>
    <col min="6899" max="6901" width="16.625" style="189" customWidth="1"/>
    <col min="6902" max="6902" width="30.125" style="189" customWidth="1"/>
    <col min="6903" max="6905" width="18" style="189" customWidth="1"/>
    <col min="6906" max="6910" width="9.125" style="189" hidden="1" customWidth="1"/>
    <col min="6911" max="7153" width="9.125" style="189"/>
    <col min="7154" max="7154" width="30.125" style="189" customWidth="1"/>
    <col min="7155" max="7157" width="16.625" style="189" customWidth="1"/>
    <col min="7158" max="7158" width="30.125" style="189" customWidth="1"/>
    <col min="7159" max="7161" width="18" style="189" customWidth="1"/>
    <col min="7162" max="7166" width="9.125" style="189" hidden="1" customWidth="1"/>
    <col min="7167" max="7409" width="9.125" style="189"/>
    <col min="7410" max="7410" width="30.125" style="189" customWidth="1"/>
    <col min="7411" max="7413" width="16.625" style="189" customWidth="1"/>
    <col min="7414" max="7414" width="30.125" style="189" customWidth="1"/>
    <col min="7415" max="7417" width="18" style="189" customWidth="1"/>
    <col min="7418" max="7422" width="9.125" style="189" hidden="1" customWidth="1"/>
    <col min="7423" max="7665" width="9.125" style="189"/>
    <col min="7666" max="7666" width="30.125" style="189" customWidth="1"/>
    <col min="7667" max="7669" width="16.625" style="189" customWidth="1"/>
    <col min="7670" max="7670" width="30.125" style="189" customWidth="1"/>
    <col min="7671" max="7673" width="18" style="189" customWidth="1"/>
    <col min="7674" max="7678" width="9.125" style="189" hidden="1" customWidth="1"/>
    <col min="7679" max="7921" width="9.125" style="189"/>
    <col min="7922" max="7922" width="30.125" style="189" customWidth="1"/>
    <col min="7923" max="7925" width="16.625" style="189" customWidth="1"/>
    <col min="7926" max="7926" width="30.125" style="189" customWidth="1"/>
    <col min="7927" max="7929" width="18" style="189" customWidth="1"/>
    <col min="7930" max="7934" width="9.125" style="189" hidden="1" customWidth="1"/>
    <col min="7935" max="8177" width="9.125" style="189"/>
    <col min="8178" max="8178" width="30.125" style="189" customWidth="1"/>
    <col min="8179" max="8181" width="16.625" style="189" customWidth="1"/>
    <col min="8182" max="8182" width="30.125" style="189" customWidth="1"/>
    <col min="8183" max="8185" width="18" style="189" customWidth="1"/>
    <col min="8186" max="8190" width="9.125" style="189" hidden="1" customWidth="1"/>
    <col min="8191" max="8433" width="9.125" style="189"/>
    <col min="8434" max="8434" width="30.125" style="189" customWidth="1"/>
    <col min="8435" max="8437" width="16.625" style="189" customWidth="1"/>
    <col min="8438" max="8438" width="30.125" style="189" customWidth="1"/>
    <col min="8439" max="8441" width="18" style="189" customWidth="1"/>
    <col min="8442" max="8446" width="9.125" style="189" hidden="1" customWidth="1"/>
    <col min="8447" max="8689" width="9.125" style="189"/>
    <col min="8690" max="8690" width="30.125" style="189" customWidth="1"/>
    <col min="8691" max="8693" width="16.625" style="189" customWidth="1"/>
    <col min="8694" max="8694" width="30.125" style="189" customWidth="1"/>
    <col min="8695" max="8697" width="18" style="189" customWidth="1"/>
    <col min="8698" max="8702" width="9.125" style="189" hidden="1" customWidth="1"/>
    <col min="8703" max="8945" width="9.125" style="189"/>
    <col min="8946" max="8946" width="30.125" style="189" customWidth="1"/>
    <col min="8947" max="8949" width="16.625" style="189" customWidth="1"/>
    <col min="8950" max="8950" width="30.125" style="189" customWidth="1"/>
    <col min="8951" max="8953" width="18" style="189" customWidth="1"/>
    <col min="8954" max="8958" width="9.125" style="189" hidden="1" customWidth="1"/>
    <col min="8959" max="9201" width="9.125" style="189"/>
    <col min="9202" max="9202" width="30.125" style="189" customWidth="1"/>
    <col min="9203" max="9205" width="16.625" style="189" customWidth="1"/>
    <col min="9206" max="9206" width="30.125" style="189" customWidth="1"/>
    <col min="9207" max="9209" width="18" style="189" customWidth="1"/>
    <col min="9210" max="9214" width="9.125" style="189" hidden="1" customWidth="1"/>
    <col min="9215" max="9457" width="9.125" style="189"/>
    <col min="9458" max="9458" width="30.125" style="189" customWidth="1"/>
    <col min="9459" max="9461" width="16.625" style="189" customWidth="1"/>
    <col min="9462" max="9462" width="30.125" style="189" customWidth="1"/>
    <col min="9463" max="9465" width="18" style="189" customWidth="1"/>
    <col min="9466" max="9470" width="9.125" style="189" hidden="1" customWidth="1"/>
    <col min="9471" max="9713" width="9.125" style="189"/>
    <col min="9714" max="9714" width="30.125" style="189" customWidth="1"/>
    <col min="9715" max="9717" width="16.625" style="189" customWidth="1"/>
    <col min="9718" max="9718" width="30.125" style="189" customWidth="1"/>
    <col min="9719" max="9721" width="18" style="189" customWidth="1"/>
    <col min="9722" max="9726" width="9.125" style="189" hidden="1" customWidth="1"/>
    <col min="9727" max="9969" width="9.125" style="189"/>
    <col min="9970" max="9970" width="30.125" style="189" customWidth="1"/>
    <col min="9971" max="9973" width="16.625" style="189" customWidth="1"/>
    <col min="9974" max="9974" width="30.125" style="189" customWidth="1"/>
    <col min="9975" max="9977" width="18" style="189" customWidth="1"/>
    <col min="9978" max="9982" width="9.125" style="189" hidden="1" customWidth="1"/>
    <col min="9983" max="10225" width="9.125" style="189"/>
    <col min="10226" max="10226" width="30.125" style="189" customWidth="1"/>
    <col min="10227" max="10229" width="16.625" style="189" customWidth="1"/>
    <col min="10230" max="10230" width="30.125" style="189" customWidth="1"/>
    <col min="10231" max="10233" width="18" style="189" customWidth="1"/>
    <col min="10234" max="10238" width="9.125" style="189" hidden="1" customWidth="1"/>
    <col min="10239" max="10481" width="9.125" style="189"/>
    <col min="10482" max="10482" width="30.125" style="189" customWidth="1"/>
    <col min="10483" max="10485" width="16.625" style="189" customWidth="1"/>
    <col min="10486" max="10486" width="30.125" style="189" customWidth="1"/>
    <col min="10487" max="10489" width="18" style="189" customWidth="1"/>
    <col min="10490" max="10494" width="9.125" style="189" hidden="1" customWidth="1"/>
    <col min="10495" max="10737" width="9.125" style="189"/>
    <col min="10738" max="10738" width="30.125" style="189" customWidth="1"/>
    <col min="10739" max="10741" width="16.625" style="189" customWidth="1"/>
    <col min="10742" max="10742" width="30.125" style="189" customWidth="1"/>
    <col min="10743" max="10745" width="18" style="189" customWidth="1"/>
    <col min="10746" max="10750" width="9.125" style="189" hidden="1" customWidth="1"/>
    <col min="10751" max="10993" width="9.125" style="189"/>
    <col min="10994" max="10994" width="30.125" style="189" customWidth="1"/>
    <col min="10995" max="10997" width="16.625" style="189" customWidth="1"/>
    <col min="10998" max="10998" width="30.125" style="189" customWidth="1"/>
    <col min="10999" max="11001" width="18" style="189" customWidth="1"/>
    <col min="11002" max="11006" width="9.125" style="189" hidden="1" customWidth="1"/>
    <col min="11007" max="11249" width="9.125" style="189"/>
    <col min="11250" max="11250" width="30.125" style="189" customWidth="1"/>
    <col min="11251" max="11253" width="16.625" style="189" customWidth="1"/>
    <col min="11254" max="11254" width="30.125" style="189" customWidth="1"/>
    <col min="11255" max="11257" width="18" style="189" customWidth="1"/>
    <col min="11258" max="11262" width="9.125" style="189" hidden="1" customWidth="1"/>
    <col min="11263" max="11505" width="9.125" style="189"/>
    <col min="11506" max="11506" width="30.125" style="189" customWidth="1"/>
    <col min="11507" max="11509" width="16.625" style="189" customWidth="1"/>
    <col min="11510" max="11510" width="30.125" style="189" customWidth="1"/>
    <col min="11511" max="11513" width="18" style="189" customWidth="1"/>
    <col min="11514" max="11518" width="9.125" style="189" hidden="1" customWidth="1"/>
    <col min="11519" max="11761" width="9.125" style="189"/>
    <col min="11762" max="11762" width="30.125" style="189" customWidth="1"/>
    <col min="11763" max="11765" width="16.625" style="189" customWidth="1"/>
    <col min="11766" max="11766" width="30.125" style="189" customWidth="1"/>
    <col min="11767" max="11769" width="18" style="189" customWidth="1"/>
    <col min="11770" max="11774" width="9.125" style="189" hidden="1" customWidth="1"/>
    <col min="11775" max="12017" width="9.125" style="189"/>
    <col min="12018" max="12018" width="30.125" style="189" customWidth="1"/>
    <col min="12019" max="12021" width="16.625" style="189" customWidth="1"/>
    <col min="12022" max="12022" width="30.125" style="189" customWidth="1"/>
    <col min="12023" max="12025" width="18" style="189" customWidth="1"/>
    <col min="12026" max="12030" width="9.125" style="189" hidden="1" customWidth="1"/>
    <col min="12031" max="12273" width="9.125" style="189"/>
    <col min="12274" max="12274" width="30.125" style="189" customWidth="1"/>
    <col min="12275" max="12277" width="16.625" style="189" customWidth="1"/>
    <col min="12278" max="12278" width="30.125" style="189" customWidth="1"/>
    <col min="12279" max="12281" width="18" style="189" customWidth="1"/>
    <col min="12282" max="12286" width="9.125" style="189" hidden="1" customWidth="1"/>
    <col min="12287" max="12529" width="9.125" style="189"/>
    <col min="12530" max="12530" width="30.125" style="189" customWidth="1"/>
    <col min="12531" max="12533" width="16.625" style="189" customWidth="1"/>
    <col min="12534" max="12534" width="30.125" style="189" customWidth="1"/>
    <col min="12535" max="12537" width="18" style="189" customWidth="1"/>
    <col min="12538" max="12542" width="9.125" style="189" hidden="1" customWidth="1"/>
    <col min="12543" max="12785" width="9.125" style="189"/>
    <col min="12786" max="12786" width="30.125" style="189" customWidth="1"/>
    <col min="12787" max="12789" width="16.625" style="189" customWidth="1"/>
    <col min="12790" max="12790" width="30.125" style="189" customWidth="1"/>
    <col min="12791" max="12793" width="18" style="189" customWidth="1"/>
    <col min="12794" max="12798" width="9.125" style="189" hidden="1" customWidth="1"/>
    <col min="12799" max="13041" width="9.125" style="189"/>
    <col min="13042" max="13042" width="30.125" style="189" customWidth="1"/>
    <col min="13043" max="13045" width="16.625" style="189" customWidth="1"/>
    <col min="13046" max="13046" width="30.125" style="189" customWidth="1"/>
    <col min="13047" max="13049" width="18" style="189" customWidth="1"/>
    <col min="13050" max="13054" width="9.125" style="189" hidden="1" customWidth="1"/>
    <col min="13055" max="13297" width="9.125" style="189"/>
    <col min="13298" max="13298" width="30.125" style="189" customWidth="1"/>
    <col min="13299" max="13301" width="16.625" style="189" customWidth="1"/>
    <col min="13302" max="13302" width="30.125" style="189" customWidth="1"/>
    <col min="13303" max="13305" width="18" style="189" customWidth="1"/>
    <col min="13306" max="13310" width="9.125" style="189" hidden="1" customWidth="1"/>
    <col min="13311" max="13553" width="9.125" style="189"/>
    <col min="13554" max="13554" width="30.125" style="189" customWidth="1"/>
    <col min="13555" max="13557" width="16.625" style="189" customWidth="1"/>
    <col min="13558" max="13558" width="30.125" style="189" customWidth="1"/>
    <col min="13559" max="13561" width="18" style="189" customWidth="1"/>
    <col min="13562" max="13566" width="9.125" style="189" hidden="1" customWidth="1"/>
    <col min="13567" max="13809" width="9.125" style="189"/>
    <col min="13810" max="13810" width="30.125" style="189" customWidth="1"/>
    <col min="13811" max="13813" width="16.625" style="189" customWidth="1"/>
    <col min="13814" max="13814" width="30.125" style="189" customWidth="1"/>
    <col min="13815" max="13817" width="18" style="189" customWidth="1"/>
    <col min="13818" max="13822" width="9.125" style="189" hidden="1" customWidth="1"/>
    <col min="13823" max="14065" width="9.125" style="189"/>
    <col min="14066" max="14066" width="30.125" style="189" customWidth="1"/>
    <col min="14067" max="14069" width="16.625" style="189" customWidth="1"/>
    <col min="14070" max="14070" width="30.125" style="189" customWidth="1"/>
    <col min="14071" max="14073" width="18" style="189" customWidth="1"/>
    <col min="14074" max="14078" width="9.125" style="189" hidden="1" customWidth="1"/>
    <col min="14079" max="14321" width="9.125" style="189"/>
    <col min="14322" max="14322" width="30.125" style="189" customWidth="1"/>
    <col min="14323" max="14325" width="16.625" style="189" customWidth="1"/>
    <col min="14326" max="14326" width="30.125" style="189" customWidth="1"/>
    <col min="14327" max="14329" width="18" style="189" customWidth="1"/>
    <col min="14330" max="14334" width="9.125" style="189" hidden="1" customWidth="1"/>
    <col min="14335" max="14577" width="9.125" style="189"/>
    <col min="14578" max="14578" width="30.125" style="189" customWidth="1"/>
    <col min="14579" max="14581" width="16.625" style="189" customWidth="1"/>
    <col min="14582" max="14582" width="30.125" style="189" customWidth="1"/>
    <col min="14583" max="14585" width="18" style="189" customWidth="1"/>
    <col min="14586" max="14590" width="9.125" style="189" hidden="1" customWidth="1"/>
    <col min="14591" max="14833" width="9.125" style="189"/>
    <col min="14834" max="14834" width="30.125" style="189" customWidth="1"/>
    <col min="14835" max="14837" width="16.625" style="189" customWidth="1"/>
    <col min="14838" max="14838" width="30.125" style="189" customWidth="1"/>
    <col min="14839" max="14841" width="18" style="189" customWidth="1"/>
    <col min="14842" max="14846" width="9.125" style="189" hidden="1" customWidth="1"/>
    <col min="14847" max="15089" width="9.125" style="189"/>
    <col min="15090" max="15090" width="30.125" style="189" customWidth="1"/>
    <col min="15091" max="15093" width="16.625" style="189" customWidth="1"/>
    <col min="15094" max="15094" width="30.125" style="189" customWidth="1"/>
    <col min="15095" max="15097" width="18" style="189" customWidth="1"/>
    <col min="15098" max="15102" width="9.125" style="189" hidden="1" customWidth="1"/>
    <col min="15103" max="15345" width="9.125" style="189"/>
    <col min="15346" max="15346" width="30.125" style="189" customWidth="1"/>
    <col min="15347" max="15349" width="16.625" style="189" customWidth="1"/>
    <col min="15350" max="15350" width="30.125" style="189" customWidth="1"/>
    <col min="15351" max="15353" width="18" style="189" customWidth="1"/>
    <col min="15354" max="15358" width="9.125" style="189" hidden="1" customWidth="1"/>
    <col min="15359" max="15601" width="9.125" style="189"/>
    <col min="15602" max="15602" width="30.125" style="189" customWidth="1"/>
    <col min="15603" max="15605" width="16.625" style="189" customWidth="1"/>
    <col min="15606" max="15606" width="30.125" style="189" customWidth="1"/>
    <col min="15607" max="15609" width="18" style="189" customWidth="1"/>
    <col min="15610" max="15614" width="9.125" style="189" hidden="1" customWidth="1"/>
    <col min="15615" max="15857" width="9.125" style="189"/>
    <col min="15858" max="15858" width="30.125" style="189" customWidth="1"/>
    <col min="15859" max="15861" width="16.625" style="189" customWidth="1"/>
    <col min="15862" max="15862" width="30.125" style="189" customWidth="1"/>
    <col min="15863" max="15865" width="18" style="189" customWidth="1"/>
    <col min="15866" max="15870" width="9.125" style="189" hidden="1" customWidth="1"/>
    <col min="15871" max="16113" width="9.125" style="189"/>
    <col min="16114" max="16114" width="30.125" style="189" customWidth="1"/>
    <col min="16115" max="16117" width="16.625" style="189" customWidth="1"/>
    <col min="16118" max="16118" width="30.125" style="189" customWidth="1"/>
    <col min="16119" max="16121" width="18" style="189" customWidth="1"/>
    <col min="16122" max="16126" width="9.125" style="189" hidden="1" customWidth="1"/>
    <col min="16127" max="16384" width="9.125" style="189"/>
  </cols>
  <sheetData>
    <row r="1" s="182" customFormat="1" ht="19.5" customHeight="1" spans="1:3">
      <c r="A1" s="4" t="s">
        <v>218</v>
      </c>
      <c r="B1" s="190"/>
      <c r="C1" s="190"/>
    </row>
    <row r="2" s="183" customFormat="1" ht="20.25" spans="1:4">
      <c r="A2" s="106" t="s">
        <v>219</v>
      </c>
      <c r="B2" s="106"/>
      <c r="C2" s="106"/>
      <c r="D2" s="106"/>
    </row>
    <row r="3" s="184" customFormat="1" ht="19.5" customHeight="1" spans="1:4">
      <c r="A3" s="191"/>
      <c r="B3" s="192"/>
      <c r="C3" s="193"/>
      <c r="D3" s="194" t="s">
        <v>55</v>
      </c>
    </row>
    <row r="4" s="184" customFormat="1" ht="50.1" customHeight="1" spans="1:4">
      <c r="A4" s="195" t="s">
        <v>56</v>
      </c>
      <c r="B4" s="144" t="s">
        <v>57</v>
      </c>
      <c r="C4" s="144" t="s">
        <v>58</v>
      </c>
      <c r="D4" s="92" t="s">
        <v>59</v>
      </c>
    </row>
    <row r="5" s="185" customFormat="1" ht="24.95" customHeight="1" spans="1:4">
      <c r="A5" s="196" t="s">
        <v>88</v>
      </c>
      <c r="B5" s="197">
        <f>SUM(B6:B14)</f>
        <v>151323</v>
      </c>
      <c r="C5" s="197">
        <f>SUM(C6:C14)</f>
        <v>120876.649449</v>
      </c>
      <c r="D5" s="198">
        <f>C5/B5</f>
        <v>0.798798923157749</v>
      </c>
    </row>
    <row r="6" s="185" customFormat="1" ht="24.95" customHeight="1" spans="1:4">
      <c r="A6" s="168" t="s">
        <v>207</v>
      </c>
      <c r="B6" s="199">
        <v>12</v>
      </c>
      <c r="C6" s="200">
        <v>3.3534</v>
      </c>
      <c r="D6" s="198">
        <f t="shared" ref="D6:D14" si="0">C6/B6</f>
        <v>0.27945</v>
      </c>
    </row>
    <row r="7" s="185" customFormat="1" ht="24.95" customHeight="1" spans="1:4">
      <c r="A7" s="168" t="s">
        <v>208</v>
      </c>
      <c r="B7" s="199">
        <v>1976</v>
      </c>
      <c r="C7" s="200">
        <v>1547.193159</v>
      </c>
      <c r="D7" s="198">
        <f t="shared" si="0"/>
        <v>0.782992489372469</v>
      </c>
    </row>
    <row r="8" s="185" customFormat="1" ht="24.95" customHeight="1" spans="1:4">
      <c r="A8" s="168" t="s">
        <v>209</v>
      </c>
      <c r="B8" s="199">
        <v>36857</v>
      </c>
      <c r="C8" s="200">
        <f>53909.697139-27000+1</f>
        <v>26910.697139</v>
      </c>
      <c r="D8" s="198">
        <f t="shared" si="0"/>
        <v>0.730138023686138</v>
      </c>
    </row>
    <row r="9" s="185" customFormat="1" ht="24.95" customHeight="1" spans="1:4">
      <c r="A9" s="168" t="s">
        <v>210</v>
      </c>
      <c r="B9" s="199">
        <v>27937</v>
      </c>
      <c r="C9" s="200">
        <f>58334.791764</f>
        <v>58334.791764</v>
      </c>
      <c r="D9" s="198">
        <f t="shared" si="0"/>
        <v>2.08808360826145</v>
      </c>
    </row>
    <row r="10" s="185" customFormat="1" ht="24.95" customHeight="1" spans="1:4">
      <c r="A10" s="168" t="s">
        <v>211</v>
      </c>
      <c r="B10" s="201"/>
      <c r="C10" s="211"/>
      <c r="D10" s="198"/>
    </row>
    <row r="11" s="185" customFormat="1" ht="24.95" customHeight="1" spans="1:4">
      <c r="A11" s="168" t="s">
        <v>212</v>
      </c>
      <c r="B11" s="201">
        <v>60898</v>
      </c>
      <c r="C11" s="200">
        <v>16544.852321</v>
      </c>
      <c r="D11" s="198">
        <f t="shared" si="0"/>
        <v>0.271681374117377</v>
      </c>
    </row>
    <row r="12" s="186" customFormat="1" ht="24.95" customHeight="1" spans="1:4">
      <c r="A12" s="168" t="s">
        <v>213</v>
      </c>
      <c r="B12" s="201">
        <v>11422</v>
      </c>
      <c r="C12" s="200">
        <v>17465.74</v>
      </c>
      <c r="D12" s="198">
        <f t="shared" si="0"/>
        <v>1.52913150061285</v>
      </c>
    </row>
    <row r="13" s="187" customFormat="1" ht="24.95" customHeight="1" spans="1:4">
      <c r="A13" s="168" t="s">
        <v>214</v>
      </c>
      <c r="B13" s="201">
        <v>4</v>
      </c>
      <c r="C13" s="200">
        <v>0.7907</v>
      </c>
      <c r="D13" s="198">
        <f t="shared" si="0"/>
        <v>0.197675</v>
      </c>
    </row>
    <row r="14" ht="24.95" customHeight="1" spans="1:4">
      <c r="A14" s="168" t="s">
        <v>215</v>
      </c>
      <c r="B14" s="197">
        <v>12217</v>
      </c>
      <c r="C14" s="200">
        <v>69.230966</v>
      </c>
      <c r="D14" s="198">
        <f t="shared" si="0"/>
        <v>0.00566677302119997</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2"/>
  <sheetViews>
    <sheetView showGridLines="0" showZeros="0" zoomScale="115" zoomScaleNormal="115" workbookViewId="0">
      <selection activeCell="A2" sqref="A2:D2"/>
    </sheetView>
  </sheetViews>
  <sheetFormatPr defaultColWidth="6.75" defaultRowHeight="11.25"/>
  <cols>
    <col min="1" max="1" width="35.625" style="79" customWidth="1"/>
    <col min="2" max="3" width="15.625" style="139" customWidth="1"/>
    <col min="4" max="4" width="15.625" style="79" customWidth="1"/>
    <col min="5" max="7" width="9" style="79" customWidth="1"/>
    <col min="8" max="8" width="5.625" style="79" customWidth="1"/>
    <col min="9" max="9" width="0.75" style="79" customWidth="1"/>
    <col min="10" max="10" width="10.125" style="79" customWidth="1"/>
    <col min="11" max="11" width="5.875" style="79" customWidth="1"/>
    <col min="12" max="16384" width="6.75" style="79"/>
  </cols>
  <sheetData>
    <row r="1" ht="19.5" customHeight="1" spans="1:1">
      <c r="A1" s="4" t="s">
        <v>220</v>
      </c>
    </row>
    <row r="2" s="160" customFormat="1" ht="33" customHeight="1" spans="1:254">
      <c r="A2" s="164" t="s">
        <v>221</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s="161" customFormat="1" ht="19.5" customHeight="1" spans="1:254">
      <c r="A3" s="165"/>
      <c r="B3" s="278"/>
      <c r="C3" s="278"/>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56</v>
      </c>
      <c r="B4" s="279" t="s">
        <v>119</v>
      </c>
      <c r="C4" s="279" t="s">
        <v>120</v>
      </c>
      <c r="D4" s="167" t="s">
        <v>59</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4"/>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2" customFormat="1" ht="24.75" customHeight="1" spans="1:254">
      <c r="A5" s="280" t="s">
        <v>222</v>
      </c>
      <c r="B5" s="259">
        <v>68</v>
      </c>
      <c r="C5" s="259"/>
      <c r="D5" s="281">
        <f>C5/B5</f>
        <v>0</v>
      </c>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74"/>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c r="FH5" s="163"/>
      <c r="FI5" s="163"/>
      <c r="FJ5" s="163"/>
      <c r="FK5" s="163"/>
      <c r="FL5" s="163"/>
      <c r="FM5" s="163"/>
      <c r="FN5" s="163"/>
      <c r="FO5" s="163"/>
      <c r="FP5" s="163"/>
      <c r="FQ5" s="163"/>
      <c r="FR5" s="163"/>
      <c r="FS5" s="163"/>
      <c r="FT5" s="163"/>
      <c r="FU5" s="163"/>
      <c r="FV5" s="163"/>
      <c r="FW5" s="163"/>
      <c r="FX5" s="163"/>
      <c r="FY5" s="163"/>
      <c r="FZ5" s="163"/>
      <c r="GA5" s="163"/>
      <c r="GB5" s="163"/>
      <c r="GC5" s="163"/>
      <c r="GD5" s="163"/>
      <c r="GE5" s="163"/>
      <c r="GF5" s="163"/>
      <c r="GG5" s="163"/>
      <c r="GH5" s="163"/>
      <c r="GI5" s="163"/>
      <c r="GJ5" s="163"/>
      <c r="GK5" s="163"/>
      <c r="GL5" s="163"/>
      <c r="GM5" s="163"/>
      <c r="GN5" s="163"/>
      <c r="GO5" s="163"/>
      <c r="GP5" s="163"/>
      <c r="GQ5" s="163"/>
      <c r="GR5" s="163"/>
      <c r="GS5" s="163"/>
      <c r="GT5" s="163"/>
      <c r="GU5" s="163"/>
      <c r="GV5" s="163"/>
      <c r="GW5" s="163"/>
      <c r="GX5" s="163"/>
      <c r="GY5" s="163"/>
      <c r="GZ5" s="163"/>
      <c r="HA5" s="163"/>
      <c r="HB5" s="163"/>
      <c r="HC5" s="163"/>
      <c r="HD5" s="163"/>
      <c r="HE5" s="163"/>
      <c r="HF5" s="163"/>
      <c r="HG5" s="163"/>
      <c r="HH5" s="163"/>
      <c r="HI5" s="163"/>
      <c r="HJ5" s="163"/>
      <c r="HK5" s="163"/>
      <c r="HL5" s="163"/>
      <c r="HM5" s="163"/>
      <c r="HN5" s="163"/>
      <c r="HO5" s="163"/>
      <c r="HP5" s="163"/>
      <c r="HQ5" s="163"/>
      <c r="HR5" s="163"/>
      <c r="HS5" s="163"/>
      <c r="HT5" s="163"/>
      <c r="HU5" s="163"/>
      <c r="HV5" s="163"/>
      <c r="HW5" s="163"/>
      <c r="HX5" s="163"/>
      <c r="HY5" s="163"/>
      <c r="HZ5" s="163"/>
      <c r="IA5" s="163"/>
      <c r="IB5" s="163"/>
      <c r="IC5" s="163"/>
      <c r="ID5" s="163"/>
      <c r="IE5" s="163"/>
      <c r="IF5" s="163"/>
      <c r="IG5" s="163"/>
      <c r="IH5" s="163"/>
      <c r="II5" s="163"/>
      <c r="IJ5" s="163"/>
      <c r="IK5" s="163"/>
      <c r="IL5" s="163"/>
      <c r="IM5" s="163"/>
      <c r="IN5" s="163"/>
      <c r="IO5" s="163"/>
      <c r="IP5" s="163"/>
      <c r="IQ5" s="163"/>
      <c r="IR5" s="163"/>
      <c r="IS5" s="163"/>
      <c r="IT5" s="163"/>
    </row>
    <row r="6" s="163" customFormat="1" ht="24.95" customHeight="1" spans="1:4">
      <c r="A6" s="280" t="s">
        <v>223</v>
      </c>
      <c r="B6" s="259">
        <f>2068+166</f>
        <v>2234</v>
      </c>
      <c r="C6" s="259">
        <f>3769+1</f>
        <v>3770</v>
      </c>
      <c r="D6" s="281">
        <f t="shared" ref="D6:D11" si="0">C6/B6</f>
        <v>1.68755595344673</v>
      </c>
    </row>
    <row r="7" s="163" customFormat="1" ht="24.95" customHeight="1" spans="1:4">
      <c r="A7" s="280" t="s">
        <v>153</v>
      </c>
      <c r="B7" s="259">
        <f>2038+2579+32761+73</f>
        <v>37451</v>
      </c>
      <c r="C7" s="259">
        <v>5824.95</v>
      </c>
      <c r="D7" s="281">
        <f t="shared" si="0"/>
        <v>0.155535232704067</v>
      </c>
    </row>
    <row r="8" s="163" customFormat="1" ht="24.95" customHeight="1" spans="1:4">
      <c r="A8" s="280" t="s">
        <v>224</v>
      </c>
      <c r="B8" s="259">
        <f>35935+120+4057</f>
        <v>40112</v>
      </c>
      <c r="C8" s="259">
        <v>55698.76</v>
      </c>
      <c r="D8" s="281">
        <f t="shared" si="0"/>
        <v>1.38858097327483</v>
      </c>
    </row>
    <row r="9" s="163" customFormat="1" ht="24.95" customHeight="1" spans="1:4">
      <c r="A9" s="280" t="s">
        <v>225</v>
      </c>
      <c r="B9" s="259">
        <f>482+517+575+370</f>
        <v>1944</v>
      </c>
      <c r="C9" s="259">
        <v>1256.6</v>
      </c>
      <c r="D9" s="281">
        <f t="shared" si="0"/>
        <v>0.646399176954732</v>
      </c>
    </row>
    <row r="10" s="163" customFormat="1" ht="24.95" customHeight="1" spans="1:4">
      <c r="A10" s="280" t="s">
        <v>226</v>
      </c>
      <c r="B10" s="259">
        <v>13000</v>
      </c>
      <c r="C10" s="259"/>
      <c r="D10" s="281">
        <f t="shared" si="0"/>
        <v>0</v>
      </c>
    </row>
    <row r="11" ht="27" customHeight="1" spans="1:4">
      <c r="A11" s="282" t="s">
        <v>163</v>
      </c>
      <c r="B11" s="259">
        <f>SUM(B5:B10)</f>
        <v>94809</v>
      </c>
      <c r="C11" s="259">
        <f>SUM(C6:C10)</f>
        <v>66550.31</v>
      </c>
      <c r="D11" s="281">
        <f t="shared" si="0"/>
        <v>0.701940849497411</v>
      </c>
    </row>
    <row r="12" ht="14.25" spans="3:3">
      <c r="C12" s="19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4"/>
  <sheetViews>
    <sheetView showGridLines="0" showZeros="0" workbookViewId="0">
      <selection activeCell="A2" sqref="A2:D2"/>
    </sheetView>
  </sheetViews>
  <sheetFormatPr defaultColWidth="6.75" defaultRowHeight="11.25"/>
  <cols>
    <col min="1" max="1" width="35.625" style="79" customWidth="1"/>
    <col min="2" max="3" width="15.625" style="80" customWidth="1"/>
    <col min="4" max="4" width="15.625" style="79" customWidth="1"/>
    <col min="5" max="5" width="9" style="79" customWidth="1"/>
    <col min="6" max="6" width="5.625" style="79" customWidth="1"/>
    <col min="7" max="7" width="0.75" style="79" customWidth="1"/>
    <col min="8" max="8" width="10.125" style="79" customWidth="1"/>
    <col min="9" max="9" width="5.875" style="79" customWidth="1"/>
    <col min="10" max="16384" width="6.75" style="79"/>
  </cols>
  <sheetData>
    <row r="1" ht="19.5" customHeight="1" spans="1:1">
      <c r="A1" s="4" t="s">
        <v>227</v>
      </c>
    </row>
    <row r="2" s="160" customFormat="1" ht="33" customHeight="1" spans="1:252">
      <c r="A2" s="272" t="s">
        <v>228</v>
      </c>
      <c r="B2" s="272"/>
      <c r="C2" s="272"/>
      <c r="D2" s="27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row>
    <row r="3" s="161" customFormat="1" ht="19.5" customHeight="1" spans="1:252">
      <c r="A3" s="165"/>
      <c r="B3" s="85"/>
      <c r="C3" s="85"/>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row>
    <row r="4" s="162" customFormat="1" ht="50.1" customHeight="1" spans="1:252">
      <c r="A4" s="167" t="s">
        <v>56</v>
      </c>
      <c r="B4" s="273" t="s">
        <v>119</v>
      </c>
      <c r="C4" s="273" t="s">
        <v>120</v>
      </c>
      <c r="D4" s="167" t="s">
        <v>59</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74"/>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row>
    <row r="5" s="163" customFormat="1" ht="24.95" customHeight="1" spans="1:4">
      <c r="A5" s="168" t="s">
        <v>229</v>
      </c>
      <c r="B5" s="274"/>
      <c r="C5" s="274"/>
      <c r="D5" s="170"/>
    </row>
    <row r="6" s="163" customFormat="1" ht="24.95" customHeight="1" spans="1:4">
      <c r="A6" s="168" t="s">
        <v>222</v>
      </c>
      <c r="B6" s="274">
        <v>41</v>
      </c>
      <c r="C6" s="275">
        <v>64.89208</v>
      </c>
      <c r="D6" s="276">
        <f>C6/B6</f>
        <v>1.58273365853659</v>
      </c>
    </row>
    <row r="7" s="163" customFormat="1" ht="24.95" customHeight="1" spans="1:4">
      <c r="A7" s="168" t="s">
        <v>223</v>
      </c>
      <c r="B7" s="274">
        <v>92</v>
      </c>
      <c r="C7" s="275">
        <v>205.897029</v>
      </c>
      <c r="D7" s="276">
        <f t="shared" ref="D7:D14" si="0">C7/B7</f>
        <v>2.23801118478261</v>
      </c>
    </row>
    <row r="8" s="163" customFormat="1" ht="24.95" customHeight="1" spans="1:4">
      <c r="A8" s="168" t="s">
        <v>230</v>
      </c>
      <c r="B8" s="274">
        <v>2245</v>
      </c>
      <c r="C8" s="274"/>
      <c r="D8" s="276">
        <f t="shared" si="0"/>
        <v>0</v>
      </c>
    </row>
    <row r="9" s="163" customFormat="1" ht="24.95" customHeight="1" spans="1:4">
      <c r="A9" s="168" t="s">
        <v>153</v>
      </c>
      <c r="B9" s="274">
        <f>38+316</f>
        <v>354</v>
      </c>
      <c r="C9" s="275">
        <v>10172.6</v>
      </c>
      <c r="D9" s="276">
        <f t="shared" si="0"/>
        <v>28.7361581920904</v>
      </c>
    </row>
    <row r="10" s="163" customFormat="1" ht="24.95" customHeight="1" spans="1:4">
      <c r="A10" s="168" t="s">
        <v>224</v>
      </c>
      <c r="B10" s="274">
        <f>254+5303+11553+37</f>
        <v>17147</v>
      </c>
      <c r="C10" s="275">
        <v>7786</v>
      </c>
      <c r="D10" s="276">
        <f t="shared" si="0"/>
        <v>0.454073598880271</v>
      </c>
    </row>
    <row r="11" s="163" customFormat="1" ht="24.95" customHeight="1" spans="1:4">
      <c r="A11" s="168" t="s">
        <v>231</v>
      </c>
      <c r="B11" s="274">
        <v>21952</v>
      </c>
      <c r="C11" s="274"/>
      <c r="D11" s="276">
        <f t="shared" si="0"/>
        <v>0</v>
      </c>
    </row>
    <row r="12" s="163" customFormat="1" ht="24.95" customHeight="1" spans="1:4">
      <c r="A12" s="168" t="s">
        <v>232</v>
      </c>
      <c r="B12" s="274"/>
      <c r="C12" s="274"/>
      <c r="D12" s="276"/>
    </row>
    <row r="13" s="163" customFormat="1" ht="24.95" customHeight="1" spans="1:4">
      <c r="A13" s="277" t="s">
        <v>187</v>
      </c>
      <c r="B13" s="274">
        <f>339+3</f>
        <v>342</v>
      </c>
      <c r="C13" s="275">
        <v>559</v>
      </c>
      <c r="D13" s="276">
        <f t="shared" si="0"/>
        <v>1.63450292397661</v>
      </c>
    </row>
    <row r="14" s="163" customFormat="1" ht="24.95" customHeight="1" spans="1:4">
      <c r="A14" s="172" t="s">
        <v>163</v>
      </c>
      <c r="B14" s="274">
        <f>SUM(B5:B13)</f>
        <v>42173</v>
      </c>
      <c r="C14" s="274">
        <f>SUM(C5:C13)</f>
        <v>18788.389109</v>
      </c>
      <c r="D14" s="276">
        <f t="shared" si="0"/>
        <v>0.445507531098096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I40" sqref="I40"/>
    </sheetView>
  </sheetViews>
  <sheetFormatPr defaultColWidth="6.75" defaultRowHeight="11.25"/>
  <cols>
    <col min="1" max="1" width="35.625" style="103" customWidth="1"/>
    <col min="2" max="3" width="15.625" style="104" customWidth="1"/>
    <col min="4" max="4" width="15.625" style="103" customWidth="1"/>
    <col min="5" max="11" width="9" style="103" customWidth="1"/>
    <col min="12" max="12" width="6.25" style="103" customWidth="1"/>
    <col min="13" max="49" width="9" style="103" customWidth="1"/>
    <col min="50" max="16384" width="6.75" style="103"/>
  </cols>
  <sheetData>
    <row r="1" ht="19.5" customHeight="1" spans="1:1">
      <c r="A1" s="4" t="s">
        <v>233</v>
      </c>
    </row>
    <row r="2" ht="34.5" customHeight="1" spans="1:49">
      <c r="A2" s="106" t="s">
        <v>234</v>
      </c>
      <c r="B2" s="106"/>
      <c r="C2" s="106"/>
      <c r="D2" s="106"/>
      <c r="E2" s="107"/>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row>
    <row r="3" ht="19.5" customHeight="1" spans="1:49">
      <c r="A3" s="109"/>
      <c r="B3" s="110"/>
      <c r="C3" s="268" t="s">
        <v>54</v>
      </c>
      <c r="D3" s="112" t="s">
        <v>55</v>
      </c>
      <c r="E3" s="113"/>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100" customFormat="1" ht="50.1" customHeight="1" spans="1:49">
      <c r="A4" s="115" t="s">
        <v>56</v>
      </c>
      <c r="B4" s="90" t="s">
        <v>57</v>
      </c>
      <c r="C4" s="116" t="s">
        <v>58</v>
      </c>
      <c r="D4" s="92" t="s">
        <v>59</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29"/>
    </row>
    <row r="5" s="100" customFormat="1" ht="24.95" customHeight="1" spans="1:49">
      <c r="A5" s="115" t="s">
        <v>60</v>
      </c>
      <c r="B5" s="90">
        <v>1000</v>
      </c>
      <c r="C5" s="116">
        <f>SUM(C6:C9)</f>
        <v>1000</v>
      </c>
      <c r="D5" s="264">
        <f>C5/B5</f>
        <v>1</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146" t="s">
        <v>235</v>
      </c>
      <c r="B6" s="269">
        <v>1000</v>
      </c>
      <c r="C6" s="269">
        <v>1000</v>
      </c>
      <c r="D6" s="264">
        <f>C6/B6</f>
        <v>1</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ht="24.95" customHeight="1" spans="1:4">
      <c r="A7" s="146" t="s">
        <v>236</v>
      </c>
      <c r="B7" s="270"/>
      <c r="C7" s="270"/>
      <c r="D7" s="264"/>
    </row>
    <row r="8" ht="24.95" customHeight="1" spans="1:4">
      <c r="A8" s="146" t="s">
        <v>237</v>
      </c>
      <c r="B8" s="270"/>
      <c r="C8" s="270"/>
      <c r="D8" s="264"/>
    </row>
    <row r="9" ht="24.95" customHeight="1" spans="1:4">
      <c r="A9" s="146" t="s">
        <v>238</v>
      </c>
      <c r="B9" s="270"/>
      <c r="C9" s="271"/>
      <c r="D9" s="26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I40" sqref="I40"/>
    </sheetView>
  </sheetViews>
  <sheetFormatPr defaultColWidth="6.75" defaultRowHeight="11.25"/>
  <cols>
    <col min="1" max="1" width="35.625" style="79" customWidth="1"/>
    <col min="2" max="4" width="15.625" style="79" customWidth="1"/>
    <col min="5" max="45" width="9" style="79" customWidth="1"/>
    <col min="46" max="16384" width="6.75" style="79"/>
  </cols>
  <sheetData>
    <row r="1" ht="19.5" customHeight="1" spans="1:1">
      <c r="A1" s="4" t="s">
        <v>239</v>
      </c>
    </row>
    <row r="2" ht="31.5" customHeight="1" spans="1:45">
      <c r="A2" s="82" t="s">
        <v>240</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131"/>
      <c r="C3" s="131"/>
      <c r="D3" s="87"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89" t="s">
        <v>57</v>
      </c>
      <c r="C4" s="133" t="s">
        <v>58</v>
      </c>
      <c r="D4" s="167" t="s">
        <v>59</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s="4" customFormat="1" ht="24.95" customHeight="1" spans="1:4">
      <c r="A5" s="135" t="s">
        <v>88</v>
      </c>
      <c r="B5" s="261">
        <v>800</v>
      </c>
      <c r="C5" s="261">
        <v>820</v>
      </c>
      <c r="D5" s="267">
        <f>C5/B5</f>
        <v>1.025</v>
      </c>
    </row>
    <row r="6" s="4" customFormat="1" ht="24.95" customHeight="1" spans="1:45">
      <c r="A6" s="138" t="s">
        <v>241</v>
      </c>
      <c r="B6" s="261">
        <v>0</v>
      </c>
      <c r="C6" s="261">
        <v>20</v>
      </c>
      <c r="D6" s="267"/>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row>
    <row r="7" s="4" customFormat="1" ht="24.95" customHeight="1" spans="1:45">
      <c r="A7" s="138" t="s">
        <v>242</v>
      </c>
      <c r="B7" s="262"/>
      <c r="C7" s="261"/>
      <c r="D7" s="26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4" customFormat="1" ht="24.95" customHeight="1" spans="1:45">
      <c r="A8" s="138" t="s">
        <v>243</v>
      </c>
      <c r="B8" s="262"/>
      <c r="C8" s="261"/>
      <c r="D8" s="267"/>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row>
    <row r="9" s="4" customFormat="1" ht="24.95" customHeight="1" spans="1:45">
      <c r="A9" s="138" t="s">
        <v>244</v>
      </c>
      <c r="B9" s="261">
        <v>800</v>
      </c>
      <c r="C9" s="261">
        <v>800</v>
      </c>
      <c r="D9" s="267">
        <f t="shared" ref="D9" si="0">C9/B9</f>
        <v>1</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F14" sqref="F14"/>
    </sheetView>
  </sheetViews>
  <sheetFormatPr defaultColWidth="6.75" defaultRowHeight="11.25"/>
  <cols>
    <col min="1" max="1" width="35.625" style="79" customWidth="1"/>
    <col min="2" max="3" width="15.625" style="175" customWidth="1"/>
    <col min="4" max="4" width="15.625" style="79" customWidth="1"/>
    <col min="5" max="6" width="9" style="79" customWidth="1"/>
    <col min="7" max="10" width="6" style="79" customWidth="1"/>
    <col min="11" max="11" width="9" style="79" customWidth="1"/>
    <col min="12" max="12" width="6.25" style="79" customWidth="1"/>
    <col min="13" max="49" width="9" style="79" customWidth="1"/>
    <col min="50" max="16384" width="6.75" style="79"/>
  </cols>
  <sheetData>
    <row r="1" ht="19.5" customHeight="1" spans="1:1">
      <c r="A1" s="4" t="s">
        <v>245</v>
      </c>
    </row>
    <row r="2" ht="26.25" customHeight="1" spans="1:49">
      <c r="A2" s="82" t="s">
        <v>246</v>
      </c>
      <c r="B2" s="82"/>
      <c r="C2" s="82"/>
      <c r="D2" s="82"/>
      <c r="E2" s="83"/>
      <c r="F2" s="83"/>
      <c r="G2" s="83"/>
      <c r="H2" s="83"/>
      <c r="I2" s="83"/>
      <c r="J2" s="83"/>
      <c r="K2" s="83"/>
      <c r="L2" s="152"/>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1" spans="1:49">
      <c r="A3" s="84"/>
      <c r="B3" s="237"/>
      <c r="C3" s="238" t="s">
        <v>54</v>
      </c>
      <c r="D3" s="239" t="s">
        <v>55</v>
      </c>
      <c r="E3" s="143"/>
      <c r="F3" s="143"/>
      <c r="G3" s="143"/>
      <c r="H3" s="143"/>
      <c r="I3" s="143"/>
      <c r="J3" s="143"/>
      <c r="K3" s="143"/>
      <c r="L3" s="15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row>
    <row r="4" s="4" customFormat="1" ht="50.1" customHeight="1" spans="1:49">
      <c r="A4" s="89" t="s">
        <v>56</v>
      </c>
      <c r="B4" s="178" t="s">
        <v>57</v>
      </c>
      <c r="C4" s="144" t="s">
        <v>58</v>
      </c>
      <c r="D4" s="167" t="s">
        <v>59</v>
      </c>
      <c r="E4" s="88"/>
      <c r="F4" s="88"/>
      <c r="G4" s="88"/>
      <c r="H4" s="88"/>
      <c r="I4" s="88"/>
      <c r="J4" s="88"/>
      <c r="K4" s="88"/>
      <c r="L4" s="154"/>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131"/>
    </row>
    <row r="5" s="100" customFormat="1" ht="24.95" customHeight="1" spans="1:49">
      <c r="A5" s="115" t="s">
        <v>247</v>
      </c>
      <c r="B5" s="178">
        <v>1000</v>
      </c>
      <c r="C5" s="144">
        <f>SUM(C6:C9)</f>
        <v>1000</v>
      </c>
      <c r="D5" s="145">
        <f>C5/B5</f>
        <v>1</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146" t="s">
        <v>235</v>
      </c>
      <c r="B6" s="147">
        <v>1000</v>
      </c>
      <c r="C6" s="147">
        <v>1000</v>
      </c>
      <c r="D6" s="145">
        <f t="shared" ref="D6" si="0">C6/B6</f>
        <v>1</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s="103" customFormat="1" ht="24.95" customHeight="1" spans="1:4">
      <c r="A7" s="146" t="s">
        <v>236</v>
      </c>
      <c r="B7" s="263"/>
      <c r="C7" s="263"/>
      <c r="D7" s="264"/>
    </row>
    <row r="8" s="103" customFormat="1" ht="24.95" customHeight="1" spans="1:4">
      <c r="A8" s="146" t="s">
        <v>237</v>
      </c>
      <c r="B8" s="263"/>
      <c r="C8" s="263"/>
      <c r="D8" s="264"/>
    </row>
    <row r="9" s="103" customFormat="1" ht="24.95" customHeight="1" spans="1:4">
      <c r="A9" s="146" t="s">
        <v>238</v>
      </c>
      <c r="B9" s="263"/>
      <c r="C9" s="265">
        <v>0</v>
      </c>
      <c r="D9" s="264"/>
    </row>
    <row r="10" ht="38.25" customHeight="1" spans="1:4">
      <c r="A10" s="266"/>
      <c r="B10" s="266"/>
      <c r="C10" s="266"/>
      <c r="D10" s="266"/>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I12" sqref="I12"/>
    </sheetView>
  </sheetViews>
  <sheetFormatPr defaultColWidth="6.75" defaultRowHeight="11.25"/>
  <cols>
    <col min="1" max="1" width="35.625" style="79" customWidth="1"/>
    <col min="2" max="3" width="15.625" style="79" customWidth="1"/>
    <col min="4" max="4" width="15.625" style="130" customWidth="1"/>
    <col min="5" max="45" width="9" style="79" customWidth="1"/>
    <col min="46" max="16384" width="6.75" style="79"/>
  </cols>
  <sheetData>
    <row r="1" ht="19.5" customHeight="1" spans="1:1">
      <c r="A1" s="4" t="s">
        <v>248</v>
      </c>
    </row>
    <row r="2" ht="30.75" customHeight="1" spans="1:45">
      <c r="A2" s="82" t="s">
        <v>249</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131"/>
      <c r="C3" s="131"/>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89" t="s">
        <v>57</v>
      </c>
      <c r="C4" s="133" t="s">
        <v>58</v>
      </c>
      <c r="D4" s="134" t="s">
        <v>59</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s="4" customFormat="1" ht="24.95" customHeight="1" spans="1:4">
      <c r="A5" s="135" t="s">
        <v>250</v>
      </c>
      <c r="B5" s="261">
        <v>800</v>
      </c>
      <c r="C5" s="261">
        <v>820</v>
      </c>
      <c r="D5" s="137">
        <f>C5/B5</f>
        <v>1.025</v>
      </c>
    </row>
    <row r="6" s="4" customFormat="1" ht="24.95" customHeight="1" spans="1:45">
      <c r="A6" s="138" t="s">
        <v>241</v>
      </c>
      <c r="B6" s="262"/>
      <c r="C6" s="261">
        <v>20</v>
      </c>
      <c r="D6" s="137"/>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row>
    <row r="7" s="4" customFormat="1" ht="24.95" customHeight="1" spans="1:45">
      <c r="A7" s="138" t="s">
        <v>242</v>
      </c>
      <c r="B7" s="262"/>
      <c r="C7" s="261"/>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4" customFormat="1" ht="24.95" customHeight="1" spans="1:45">
      <c r="A8" s="138" t="s">
        <v>243</v>
      </c>
      <c r="B8" s="262"/>
      <c r="C8" s="261"/>
      <c r="D8" s="137"/>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row>
    <row r="9" s="4" customFormat="1" ht="24.95" customHeight="1" spans="1:45">
      <c r="A9" s="138" t="s">
        <v>244</v>
      </c>
      <c r="B9" s="261">
        <v>800</v>
      </c>
      <c r="C9" s="261">
        <v>800</v>
      </c>
      <c r="D9" s="137">
        <f t="shared" ref="D9" si="0">C9/B9</f>
        <v>1</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38"/>
  <sheetViews>
    <sheetView showGridLines="0" showZeros="0" topLeftCell="A19" workbookViewId="0">
      <selection activeCell="D24" sqref="D24"/>
    </sheetView>
  </sheetViews>
  <sheetFormatPr defaultColWidth="6.75" defaultRowHeight="11.25"/>
  <cols>
    <col min="1" max="1" width="38.25" style="103" customWidth="1"/>
    <col min="2" max="3" width="15.625" style="139" customWidth="1"/>
    <col min="4" max="4" width="15.625" style="156" customWidth="1"/>
    <col min="5" max="11" width="9" style="103" customWidth="1"/>
    <col min="12" max="12" width="6.25" style="103" customWidth="1"/>
    <col min="13" max="49" width="9" style="103" customWidth="1"/>
    <col min="50" max="16384" width="6.75" style="103"/>
  </cols>
  <sheetData>
    <row r="1" ht="19.5" customHeight="1" spans="1:1">
      <c r="A1" s="4" t="s">
        <v>251</v>
      </c>
    </row>
    <row r="2" ht="34.5" customHeight="1" spans="1:49">
      <c r="A2" s="106" t="s">
        <v>252</v>
      </c>
      <c r="B2" s="106"/>
      <c r="C2" s="106"/>
      <c r="D2" s="106"/>
      <c r="E2" s="107"/>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row>
    <row r="3" ht="19.5" customHeight="1" spans="1:49">
      <c r="A3" s="109"/>
      <c r="B3" s="256"/>
      <c r="C3" s="158" t="s">
        <v>54</v>
      </c>
      <c r="D3" s="159" t="s">
        <v>55</v>
      </c>
      <c r="E3" s="113"/>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100" customFormat="1" ht="50.1" customHeight="1" spans="1:49">
      <c r="A4" s="257" t="s">
        <v>56</v>
      </c>
      <c r="B4" s="258" t="s">
        <v>57</v>
      </c>
      <c r="C4" s="258" t="s">
        <v>58</v>
      </c>
      <c r="D4" s="145" t="s">
        <v>59</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29"/>
    </row>
    <row r="5" s="100" customFormat="1" ht="20.1" customHeight="1" spans="1:49">
      <c r="A5" s="93" t="s">
        <v>253</v>
      </c>
      <c r="B5" s="259">
        <v>179699.86</v>
      </c>
      <c r="C5" s="259">
        <v>229014</v>
      </c>
      <c r="D5" s="119">
        <f>+C5/B5</f>
        <v>1.27442503294104</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0.1" customHeight="1" spans="1:49">
      <c r="A6" s="120" t="s">
        <v>254</v>
      </c>
      <c r="B6" s="259">
        <v>59091.98</v>
      </c>
      <c r="C6" s="259">
        <v>89511</v>
      </c>
      <c r="D6" s="119">
        <f t="shared" ref="D6:D31" si="0">+C6/B6</f>
        <v>1.51477408609425</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s="102" customFormat="1" ht="20.1" customHeight="1" spans="1:49">
      <c r="A7" s="120" t="s">
        <v>255</v>
      </c>
      <c r="B7" s="259">
        <v>65.11</v>
      </c>
      <c r="C7" s="259">
        <v>71</v>
      </c>
      <c r="D7" s="119">
        <f t="shared" si="0"/>
        <v>1.09046229457841</v>
      </c>
      <c r="E7" s="123"/>
      <c r="F7" s="123"/>
      <c r="G7" s="123"/>
      <c r="H7" s="123"/>
      <c r="I7" s="123"/>
      <c r="J7" s="123"/>
      <c r="K7" s="123"/>
      <c r="L7" s="128"/>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row>
    <row r="8" s="102" customFormat="1" ht="20.1" customHeight="1" spans="1:49">
      <c r="A8" s="120" t="s">
        <v>256</v>
      </c>
      <c r="B8" s="259"/>
      <c r="C8" s="259"/>
      <c r="D8" s="119" t="s">
        <v>54</v>
      </c>
      <c r="E8" s="123"/>
      <c r="F8" s="123"/>
      <c r="G8" s="123"/>
      <c r="H8" s="123"/>
      <c r="I8" s="123"/>
      <c r="J8" s="123"/>
      <c r="K8" s="123"/>
      <c r="L8" s="128"/>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row>
    <row r="9" s="102" customFormat="1" ht="20.1" customHeight="1" spans="1:49">
      <c r="A9" s="124" t="s">
        <v>257</v>
      </c>
      <c r="B9" s="259">
        <v>23862.28</v>
      </c>
      <c r="C9" s="259">
        <v>24799</v>
      </c>
      <c r="D9" s="119">
        <f t="shared" si="0"/>
        <v>1.03925525976562</v>
      </c>
      <c r="E9" s="123"/>
      <c r="F9" s="123"/>
      <c r="G9" s="123"/>
      <c r="H9" s="123"/>
      <c r="I9" s="123"/>
      <c r="J9" s="123"/>
      <c r="K9" s="123"/>
      <c r="L9" s="128"/>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row>
    <row r="10" ht="20.1" customHeight="1" spans="1:4">
      <c r="A10" s="120" t="s">
        <v>254</v>
      </c>
      <c r="B10" s="259">
        <v>5728.32</v>
      </c>
      <c r="C10" s="259">
        <v>6275</v>
      </c>
      <c r="D10" s="119">
        <f t="shared" si="0"/>
        <v>1.09543461259148</v>
      </c>
    </row>
    <row r="11" ht="20.1" customHeight="1" spans="1:4">
      <c r="A11" s="120" t="s">
        <v>255</v>
      </c>
      <c r="B11" s="259">
        <v>10.28</v>
      </c>
      <c r="C11" s="259">
        <v>12</v>
      </c>
      <c r="D11" s="119">
        <f t="shared" si="0"/>
        <v>1.16731517509728</v>
      </c>
    </row>
    <row r="12" ht="20.1" customHeight="1" spans="1:4">
      <c r="A12" s="120" t="s">
        <v>256</v>
      </c>
      <c r="B12" s="259"/>
      <c r="C12" s="259"/>
      <c r="D12" s="119" t="s">
        <v>54</v>
      </c>
    </row>
    <row r="13" ht="20.1" customHeight="1" spans="1:4">
      <c r="A13" s="93" t="s">
        <v>258</v>
      </c>
      <c r="B13" s="259">
        <v>70300.32</v>
      </c>
      <c r="C13" s="259">
        <v>73827</v>
      </c>
      <c r="D13" s="119">
        <f t="shared" si="0"/>
        <v>1.0501659167412</v>
      </c>
    </row>
    <row r="14" ht="20.1" customHeight="1" spans="1:4">
      <c r="A14" s="120" t="s">
        <v>254</v>
      </c>
      <c r="B14" s="259">
        <v>24018.44</v>
      </c>
      <c r="C14" s="259">
        <v>25792</v>
      </c>
      <c r="D14" s="119">
        <f t="shared" si="0"/>
        <v>1.07384159837192</v>
      </c>
    </row>
    <row r="15" ht="20.1" customHeight="1" spans="1:4">
      <c r="A15" s="120" t="s">
        <v>255</v>
      </c>
      <c r="B15" s="259">
        <v>9.35</v>
      </c>
      <c r="C15" s="259">
        <v>11</v>
      </c>
      <c r="D15" s="119">
        <f t="shared" si="0"/>
        <v>1.17647058823529</v>
      </c>
    </row>
    <row r="16" ht="20.1" customHeight="1" spans="1:4">
      <c r="A16" s="120" t="s">
        <v>256</v>
      </c>
      <c r="B16" s="259"/>
      <c r="C16" s="259"/>
      <c r="D16" s="119" t="s">
        <v>54</v>
      </c>
    </row>
    <row r="17" ht="20.1" customHeight="1" spans="1:4">
      <c r="A17" s="93" t="s">
        <v>259</v>
      </c>
      <c r="B17" s="259">
        <v>51696.02</v>
      </c>
      <c r="C17" s="259">
        <v>65076</v>
      </c>
      <c r="D17" s="119">
        <f t="shared" si="0"/>
        <v>1.25882031150561</v>
      </c>
    </row>
    <row r="18" ht="20.1" customHeight="1" spans="1:4">
      <c r="A18" s="120" t="s">
        <v>254</v>
      </c>
      <c r="B18" s="259">
        <v>28571.05</v>
      </c>
      <c r="C18" s="259">
        <v>6958</v>
      </c>
      <c r="D18" s="119">
        <f t="shared" si="0"/>
        <v>0.243533226815255</v>
      </c>
    </row>
    <row r="19" ht="20.1" customHeight="1" spans="1:4">
      <c r="A19" s="120" t="s">
        <v>255</v>
      </c>
      <c r="B19" s="259">
        <v>75.8</v>
      </c>
      <c r="C19" s="259">
        <v>81</v>
      </c>
      <c r="D19" s="119">
        <f t="shared" si="0"/>
        <v>1.06860158311346</v>
      </c>
    </row>
    <row r="20" ht="20.1" customHeight="1" spans="1:4">
      <c r="A20" s="120" t="s">
        <v>256</v>
      </c>
      <c r="B20" s="259">
        <v>51.43</v>
      </c>
      <c r="C20" s="259">
        <v>32767</v>
      </c>
      <c r="D20" s="119">
        <f t="shared" si="0"/>
        <v>637.118413377406</v>
      </c>
    </row>
    <row r="21" ht="20.1" customHeight="1" spans="1:4">
      <c r="A21" s="93" t="s">
        <v>260</v>
      </c>
      <c r="B21" s="259">
        <v>53796.03</v>
      </c>
      <c r="C21" s="259">
        <v>29183</v>
      </c>
      <c r="D21" s="119">
        <f t="shared" si="0"/>
        <v>0.542474974454435</v>
      </c>
    </row>
    <row r="22" ht="20.1" customHeight="1" spans="1:4">
      <c r="A22" s="120" t="s">
        <v>254</v>
      </c>
      <c r="B22" s="259">
        <v>17837.6</v>
      </c>
      <c r="C22" s="259">
        <v>8345</v>
      </c>
      <c r="D22" s="119">
        <f t="shared" si="0"/>
        <v>0.467831995335695</v>
      </c>
    </row>
    <row r="23" ht="20.1" customHeight="1" spans="1:4">
      <c r="A23" s="120" t="s">
        <v>255</v>
      </c>
      <c r="B23" s="259">
        <v>797.5</v>
      </c>
      <c r="C23" s="259">
        <v>1011</v>
      </c>
      <c r="D23" s="119">
        <f t="shared" si="0"/>
        <v>1.26771159874608</v>
      </c>
    </row>
    <row r="24" ht="20.1" customHeight="1" spans="1:4">
      <c r="A24" s="120" t="s">
        <v>256</v>
      </c>
      <c r="B24" s="259">
        <v>35088.31</v>
      </c>
      <c r="C24" s="259">
        <v>19817</v>
      </c>
      <c r="D24" s="119">
        <f t="shared" si="0"/>
        <v>0.56477499201301</v>
      </c>
    </row>
    <row r="25" ht="20.1" customHeight="1" spans="1:4">
      <c r="A25" s="93" t="s">
        <v>261</v>
      </c>
      <c r="B25" s="259">
        <v>2491.63</v>
      </c>
      <c r="C25" s="259">
        <v>3302</v>
      </c>
      <c r="D25" s="119">
        <f t="shared" si="0"/>
        <v>1.32523689311816</v>
      </c>
    </row>
    <row r="26" ht="20.1" customHeight="1" spans="1:4">
      <c r="A26" s="120" t="s">
        <v>254</v>
      </c>
      <c r="B26" s="259">
        <v>1120.6</v>
      </c>
      <c r="C26" s="259">
        <v>1773</v>
      </c>
      <c r="D26" s="119">
        <f t="shared" si="0"/>
        <v>1.58218811351062</v>
      </c>
    </row>
    <row r="27" ht="20.1" customHeight="1" spans="1:4">
      <c r="A27" s="120" t="s">
        <v>255</v>
      </c>
      <c r="B27" s="259">
        <v>0.8</v>
      </c>
      <c r="C27" s="259">
        <v>4</v>
      </c>
      <c r="D27" s="119">
        <f t="shared" si="0"/>
        <v>5</v>
      </c>
    </row>
    <row r="28" ht="20.1" customHeight="1" spans="1:4">
      <c r="A28" s="120" t="s">
        <v>256</v>
      </c>
      <c r="B28" s="259"/>
      <c r="C28" s="259">
        <v>1525</v>
      </c>
      <c r="D28" s="119" t="s">
        <v>54</v>
      </c>
    </row>
    <row r="29" ht="20.1" customHeight="1" spans="1:4">
      <c r="A29" s="93" t="s">
        <v>262</v>
      </c>
      <c r="B29" s="259">
        <v>932.03</v>
      </c>
      <c r="C29" s="259">
        <v>2457</v>
      </c>
      <c r="D29" s="119">
        <f t="shared" si="0"/>
        <v>2.63618123880133</v>
      </c>
    </row>
    <row r="30" ht="20.1" customHeight="1" spans="1:4">
      <c r="A30" s="120" t="s">
        <v>254</v>
      </c>
      <c r="B30" s="259">
        <v>871.72</v>
      </c>
      <c r="C30" s="259">
        <v>1396</v>
      </c>
      <c r="D30" s="119">
        <f t="shared" si="0"/>
        <v>1.60143165236544</v>
      </c>
    </row>
    <row r="31" ht="20.1" customHeight="1" spans="1:4">
      <c r="A31" s="120" t="s">
        <v>255</v>
      </c>
      <c r="B31" s="259">
        <v>4.46</v>
      </c>
      <c r="C31" s="259">
        <v>5</v>
      </c>
      <c r="D31" s="119">
        <f t="shared" si="0"/>
        <v>1.12107623318386</v>
      </c>
    </row>
    <row r="32" ht="20.1" customHeight="1" spans="1:4">
      <c r="A32" s="120" t="s">
        <v>256</v>
      </c>
      <c r="B32" s="259"/>
      <c r="C32" s="259">
        <v>1016</v>
      </c>
      <c r="D32" s="119"/>
    </row>
    <row r="33" ht="20.1" customHeight="1" spans="1:4">
      <c r="A33" s="97"/>
      <c r="B33" s="259"/>
      <c r="C33" s="259"/>
      <c r="D33" s="260" t="s">
        <v>54</v>
      </c>
    </row>
    <row r="34" ht="20.1" customHeight="1" spans="1:4">
      <c r="A34" s="98" t="s">
        <v>263</v>
      </c>
      <c r="B34" s="259">
        <f>+B5+B9+B13+B17+B21+B25+B29</f>
        <v>382778.17</v>
      </c>
      <c r="C34" s="259">
        <f>+C5+C9+C13+C17+C21+C25+C29</f>
        <v>427658</v>
      </c>
      <c r="D34" s="119">
        <f t="shared" ref="D34:D37" si="1">+C34/B34</f>
        <v>1.11724762151405</v>
      </c>
    </row>
    <row r="35" ht="20.1" customHeight="1" spans="1:4">
      <c r="A35" s="120" t="s">
        <v>254</v>
      </c>
      <c r="B35" s="259">
        <f>B6+B10+B14+B18+B22+B26+B30</f>
        <v>137239.71</v>
      </c>
      <c r="C35" s="259">
        <f t="shared" ref="C35" si="2">+C6+C10+C14+C18+C22+C26+C30</f>
        <v>140050</v>
      </c>
      <c r="D35" s="119">
        <f t="shared" si="1"/>
        <v>1.0204772365083</v>
      </c>
    </row>
    <row r="36" ht="20.1" customHeight="1" spans="1:4">
      <c r="A36" s="120" t="s">
        <v>255</v>
      </c>
      <c r="B36" s="259">
        <f t="shared" ref="B36" si="3">+B7+B11+B15+B19+B23+B27+B31</f>
        <v>963.3</v>
      </c>
      <c r="C36" s="259">
        <f t="shared" ref="C36" si="4">+C7+C11+C15+C19+C23+C27+C31</f>
        <v>1195</v>
      </c>
      <c r="D36" s="119">
        <f t="shared" si="1"/>
        <v>1.24052735388768</v>
      </c>
    </row>
    <row r="37" ht="20.1" customHeight="1" spans="1:4">
      <c r="A37" s="120" t="s">
        <v>256</v>
      </c>
      <c r="B37" s="259">
        <f t="shared" ref="B37" si="5">+B8+B12+B16+B20+B24+B28+B32</f>
        <v>35139.74</v>
      </c>
      <c r="C37" s="259">
        <f t="shared" ref="C37" si="6">+C8+C12+C16+C20+C24+C28+C32</f>
        <v>55125</v>
      </c>
      <c r="D37" s="119">
        <f t="shared" si="1"/>
        <v>1.56873670664609</v>
      </c>
    </row>
    <row r="38" ht="24.95" customHeight="1" spans="1:1">
      <c r="A38" s="100" t="s">
        <v>264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56"/>
  <sheetViews>
    <sheetView tabSelected="1" topLeftCell="A40" workbookViewId="0">
      <selection activeCell="A49" sqref="$A49:$XFD49"/>
    </sheetView>
  </sheetViews>
  <sheetFormatPr defaultColWidth="9" defaultRowHeight="14.25" outlineLevelCol="1"/>
  <cols>
    <col min="2" max="2" width="74.875" customWidth="1"/>
  </cols>
  <sheetData>
    <row r="1" ht="58.5" customHeight="1" spans="2:2">
      <c r="B1" s="332" t="s">
        <v>2</v>
      </c>
    </row>
    <row r="2" ht="25.5" customHeight="1" spans="2:2">
      <c r="B2" s="333" t="s">
        <v>3</v>
      </c>
    </row>
    <row r="3" s="331" customFormat="1" ht="25.5" customHeight="1" spans="2:2">
      <c r="B3" s="334" t="s">
        <v>4</v>
      </c>
    </row>
    <row r="4" s="331" customFormat="1" ht="25.5" customHeight="1" spans="2:2">
      <c r="B4" s="335" t="s">
        <v>5</v>
      </c>
    </row>
    <row r="5" s="331" customFormat="1" ht="25.5" customHeight="1" spans="2:2">
      <c r="B5" s="335" t="s">
        <v>6</v>
      </c>
    </row>
    <row r="6" s="331" customFormat="1" ht="25.5" customHeight="1" spans="2:2">
      <c r="B6" s="335" t="s">
        <v>7</v>
      </c>
    </row>
    <row r="7" s="331" customFormat="1" ht="25.5" customHeight="1" spans="2:2">
      <c r="B7" s="335" t="s">
        <v>8</v>
      </c>
    </row>
    <row r="8" s="331" customFormat="1" ht="25.5" customHeight="1" spans="2:2">
      <c r="B8" s="335" t="s">
        <v>9</v>
      </c>
    </row>
    <row r="9" s="331" customFormat="1" ht="25.5" customHeight="1" spans="2:2">
      <c r="B9" s="335" t="s">
        <v>10</v>
      </c>
    </row>
    <row r="10" s="331" customFormat="1" ht="25.5" customHeight="1" spans="2:2">
      <c r="B10" s="334" t="s">
        <v>11</v>
      </c>
    </row>
    <row r="11" s="331" customFormat="1" ht="25.5" customHeight="1" spans="2:2">
      <c r="B11" s="335" t="s">
        <v>12</v>
      </c>
    </row>
    <row r="12" s="331" customFormat="1" ht="25.5" customHeight="1" spans="2:2">
      <c r="B12" s="335" t="s">
        <v>13</v>
      </c>
    </row>
    <row r="13" s="331" customFormat="1" ht="25.5" customHeight="1" spans="2:2">
      <c r="B13" s="335" t="s">
        <v>14</v>
      </c>
    </row>
    <row r="14" s="331" customFormat="1" ht="25.5" customHeight="1" spans="2:2">
      <c r="B14" s="335" t="s">
        <v>15</v>
      </c>
    </row>
    <row r="15" s="331" customFormat="1" ht="25.5" customHeight="1" spans="2:2">
      <c r="B15" s="335" t="s">
        <v>16</v>
      </c>
    </row>
    <row r="16" s="331" customFormat="1" ht="25.5" customHeight="1" spans="2:2">
      <c r="B16" s="335" t="s">
        <v>17</v>
      </c>
    </row>
    <row r="17" s="331" customFormat="1" ht="25.5" customHeight="1" spans="2:2">
      <c r="B17" s="334" t="s">
        <v>18</v>
      </c>
    </row>
    <row r="18" s="331" customFormat="1" ht="25.5" customHeight="1" spans="2:2">
      <c r="B18" s="335" t="s">
        <v>19</v>
      </c>
    </row>
    <row r="19" s="331" customFormat="1" ht="25.5" customHeight="1" spans="2:2">
      <c r="B19" s="335" t="s">
        <v>20</v>
      </c>
    </row>
    <row r="20" s="331" customFormat="1" ht="25.5" customHeight="1" spans="2:2">
      <c r="B20" s="335" t="s">
        <v>21</v>
      </c>
    </row>
    <row r="21" s="331" customFormat="1" ht="25.5" customHeight="1" spans="2:2">
      <c r="B21" s="335" t="s">
        <v>22</v>
      </c>
    </row>
    <row r="22" s="331" customFormat="1" ht="25.5" customHeight="1" spans="2:2">
      <c r="B22" s="334" t="s">
        <v>23</v>
      </c>
    </row>
    <row r="23" s="331" customFormat="1" ht="25.5" customHeight="1" spans="2:2">
      <c r="B23" s="335" t="s">
        <v>24</v>
      </c>
    </row>
    <row r="24" s="331" customFormat="1" ht="25.5" customHeight="1" spans="2:2">
      <c r="B24" s="335" t="s">
        <v>25</v>
      </c>
    </row>
    <row r="25" s="331" customFormat="1" ht="25.5" customHeight="1" spans="2:2">
      <c r="B25" s="335"/>
    </row>
    <row r="26" ht="25.5" customHeight="1" spans="2:2">
      <c r="B26" s="333" t="s">
        <v>26</v>
      </c>
    </row>
    <row r="27" ht="25.5" customHeight="1" spans="2:2">
      <c r="B27" s="334" t="s">
        <v>4</v>
      </c>
    </row>
    <row r="28" ht="25.5" customHeight="1" spans="2:2">
      <c r="B28" s="335" t="s">
        <v>27</v>
      </c>
    </row>
    <row r="29" ht="25.5" customHeight="1" spans="2:2">
      <c r="B29" s="335" t="s">
        <v>28</v>
      </c>
    </row>
    <row r="30" ht="25.5" customHeight="1" spans="2:2">
      <c r="B30" s="335" t="s">
        <v>29</v>
      </c>
    </row>
    <row r="31" ht="25.5" customHeight="1" spans="2:2">
      <c r="B31" s="335" t="s">
        <v>30</v>
      </c>
    </row>
    <row r="32" ht="25.5" customHeight="1" spans="2:2">
      <c r="B32" s="335" t="s">
        <v>31</v>
      </c>
    </row>
    <row r="33" ht="25.5" customHeight="1" spans="2:2">
      <c r="B33" s="335" t="s">
        <v>32</v>
      </c>
    </row>
    <row r="34" ht="25.5" customHeight="1" spans="2:2">
      <c r="B34" s="334" t="s">
        <v>11</v>
      </c>
    </row>
    <row r="35" ht="25.5" customHeight="1" spans="2:2">
      <c r="B35" s="335" t="s">
        <v>33</v>
      </c>
    </row>
    <row r="36" ht="25.5" customHeight="1" spans="2:2">
      <c r="B36" s="335" t="s">
        <v>34</v>
      </c>
    </row>
    <row r="37" ht="25.5" customHeight="1" spans="2:2">
      <c r="B37" s="335" t="s">
        <v>35</v>
      </c>
    </row>
    <row r="38" ht="25.5" customHeight="1" spans="2:2">
      <c r="B38" s="335" t="s">
        <v>36</v>
      </c>
    </row>
    <row r="39" ht="25.5" customHeight="1" spans="2:2">
      <c r="B39" s="335" t="s">
        <v>37</v>
      </c>
    </row>
    <row r="40" ht="25.5" customHeight="1" spans="2:2">
      <c r="B40" s="335" t="s">
        <v>38</v>
      </c>
    </row>
    <row r="41" ht="25.5" customHeight="1" spans="2:2">
      <c r="B41" s="334" t="s">
        <v>18</v>
      </c>
    </row>
    <row r="42" ht="25.5" customHeight="1" spans="2:2">
      <c r="B42" s="335" t="s">
        <v>39</v>
      </c>
    </row>
    <row r="43" ht="25.5" customHeight="1" spans="2:2">
      <c r="B43" s="335" t="s">
        <v>40</v>
      </c>
    </row>
    <row r="44" ht="25.5" customHeight="1" spans="2:2">
      <c r="B44" s="335" t="s">
        <v>41</v>
      </c>
    </row>
    <row r="45" ht="25.5" customHeight="1" spans="2:2">
      <c r="B45" s="335" t="s">
        <v>42</v>
      </c>
    </row>
    <row r="46" ht="25.5" customHeight="1" spans="2:2">
      <c r="B46" s="334" t="s">
        <v>23</v>
      </c>
    </row>
    <row r="47" ht="25.5" customHeight="1" spans="2:2">
      <c r="B47" s="335" t="s">
        <v>43</v>
      </c>
    </row>
    <row r="48" ht="25.5" customHeight="1" spans="2:2">
      <c r="B48" s="335" t="s">
        <v>44</v>
      </c>
    </row>
    <row r="49" ht="25.5" customHeight="1"/>
    <row r="50" ht="25.5" customHeight="1" spans="2:2">
      <c r="B50" s="333" t="s">
        <v>45</v>
      </c>
    </row>
    <row r="51" ht="25.5" customHeight="1" spans="2:2">
      <c r="B51" s="336" t="s">
        <v>46</v>
      </c>
    </row>
    <row r="52" ht="25.5" customHeight="1" spans="2:2">
      <c r="B52" s="336" t="s">
        <v>47</v>
      </c>
    </row>
    <row r="53" ht="25.5" customHeight="1" spans="2:2">
      <c r="B53" s="336" t="s">
        <v>48</v>
      </c>
    </row>
    <row r="54" ht="25.5" customHeight="1" spans="2:2">
      <c r="B54" s="336" t="s">
        <v>49</v>
      </c>
    </row>
    <row r="55" ht="25.5" customHeight="1" spans="2:2">
      <c r="B55" s="336" t="s">
        <v>50</v>
      </c>
    </row>
    <row r="56" ht="25.5" customHeight="1" spans="2:2">
      <c r="B56" s="336" t="s">
        <v>51</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1"/>
  <sheetViews>
    <sheetView showGridLines="0" showZeros="0" workbookViewId="0">
      <selection activeCell="A2" sqref="A2:D2"/>
    </sheetView>
  </sheetViews>
  <sheetFormatPr defaultColWidth="6.75" defaultRowHeight="11.25"/>
  <cols>
    <col min="1" max="1" width="38.125" style="79" customWidth="1"/>
    <col min="2" max="3" width="15.625" style="80" customWidth="1"/>
    <col min="4" max="4" width="15.625" style="130" customWidth="1"/>
    <col min="5" max="45" width="9" style="79" customWidth="1"/>
    <col min="46" max="16384" width="6.75" style="79"/>
  </cols>
  <sheetData>
    <row r="1" ht="19.5" customHeight="1" spans="1:1">
      <c r="A1" s="4" t="s">
        <v>265</v>
      </c>
    </row>
    <row r="2" ht="31.5" customHeight="1" spans="1:45">
      <c r="A2" s="82" t="s">
        <v>266</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85"/>
      <c r="C3" s="85"/>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252" t="s">
        <v>57</v>
      </c>
      <c r="C4" s="253" t="s">
        <v>58</v>
      </c>
      <c r="D4" s="134" t="s">
        <v>59</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s="4" customFormat="1" ht="24.95" customHeight="1" spans="1:4">
      <c r="A5" s="93" t="s">
        <v>267</v>
      </c>
      <c r="B5" s="94">
        <v>179646.62</v>
      </c>
      <c r="C5" s="94">
        <v>228057</v>
      </c>
      <c r="D5" s="137">
        <f>+C5/B5</f>
        <v>1.26947559603404</v>
      </c>
    </row>
    <row r="6" s="4" customFormat="1" ht="24.95" customHeight="1" spans="1:45">
      <c r="A6" s="97" t="s">
        <v>268</v>
      </c>
      <c r="B6" s="254">
        <v>116375.81</v>
      </c>
      <c r="C6" s="94">
        <v>130743</v>
      </c>
      <c r="D6" s="137">
        <f t="shared" ref="D6:D18" si="0">+C6/B6</f>
        <v>1.12345512353469</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row>
    <row r="7" s="4" customFormat="1" ht="24.95" customHeight="1" spans="1:45">
      <c r="A7" s="93" t="s">
        <v>269</v>
      </c>
      <c r="B7" s="254">
        <v>23709.05</v>
      </c>
      <c r="C7" s="94">
        <v>24693</v>
      </c>
      <c r="D7" s="137">
        <f t="shared" si="0"/>
        <v>1.04150103019733</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4" customFormat="1" ht="24.95" customHeight="1" spans="1:45">
      <c r="A8" s="97" t="s">
        <v>268</v>
      </c>
      <c r="B8" s="254">
        <v>16769.68</v>
      </c>
      <c r="C8" s="94">
        <v>18198</v>
      </c>
      <c r="D8" s="137">
        <f t="shared" si="0"/>
        <v>1.08517276417916</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row>
    <row r="9" s="4" customFormat="1" ht="24.95" customHeight="1" spans="1:45">
      <c r="A9" s="93" t="s">
        <v>270</v>
      </c>
      <c r="B9" s="254">
        <v>70159.69</v>
      </c>
      <c r="C9" s="94">
        <v>73607</v>
      </c>
      <c r="D9" s="137">
        <f t="shared" si="0"/>
        <v>1.04913519429747</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row>
    <row r="10" ht="24.95" customHeight="1" spans="1:4">
      <c r="A10" s="97" t="s">
        <v>268</v>
      </c>
      <c r="B10" s="254">
        <v>45766.27</v>
      </c>
      <c r="C10" s="254">
        <v>48565</v>
      </c>
      <c r="D10" s="137">
        <f t="shared" si="0"/>
        <v>1.06115267859933</v>
      </c>
    </row>
    <row r="11" ht="24.95" customHeight="1" spans="1:4">
      <c r="A11" s="93" t="s">
        <v>271</v>
      </c>
      <c r="B11" s="254">
        <v>49783.9</v>
      </c>
      <c r="C11" s="254">
        <v>58385</v>
      </c>
      <c r="D11" s="137">
        <f t="shared" si="0"/>
        <v>1.17276870634884</v>
      </c>
    </row>
    <row r="12" ht="24.95" customHeight="1" spans="1:4">
      <c r="A12" s="97" t="s">
        <v>272</v>
      </c>
      <c r="B12" s="254">
        <v>20952.6</v>
      </c>
      <c r="C12" s="254">
        <v>21702</v>
      </c>
      <c r="D12" s="137">
        <f t="shared" si="0"/>
        <v>1.0357664442599</v>
      </c>
    </row>
    <row r="13" ht="24.95" customHeight="1" spans="1:4">
      <c r="A13" s="93" t="s">
        <v>273</v>
      </c>
      <c r="B13" s="254">
        <v>48715.9</v>
      </c>
      <c r="C13" s="254">
        <v>29476</v>
      </c>
      <c r="D13" s="137">
        <f t="shared" si="0"/>
        <v>0.605059128539142</v>
      </c>
    </row>
    <row r="14" ht="24.95" customHeight="1" spans="1:4">
      <c r="A14" s="97" t="s">
        <v>272</v>
      </c>
      <c r="B14" s="254">
        <v>38431.33</v>
      </c>
      <c r="C14" s="254">
        <v>28097</v>
      </c>
      <c r="D14" s="137">
        <f t="shared" si="0"/>
        <v>0.73109621759122</v>
      </c>
    </row>
    <row r="15" ht="24.95" customHeight="1" spans="1:4">
      <c r="A15" s="93" t="s">
        <v>274</v>
      </c>
      <c r="B15" s="254">
        <v>2493.17</v>
      </c>
      <c r="C15" s="254">
        <v>3009</v>
      </c>
      <c r="D15" s="137">
        <f t="shared" si="0"/>
        <v>1.20689724326861</v>
      </c>
    </row>
    <row r="16" ht="24.95" customHeight="1" spans="1:4">
      <c r="A16" s="97" t="s">
        <v>275</v>
      </c>
      <c r="B16" s="254">
        <v>1362.99</v>
      </c>
      <c r="C16" s="254">
        <v>1354</v>
      </c>
      <c r="D16" s="137">
        <f t="shared" si="0"/>
        <v>0.993404206927417</v>
      </c>
    </row>
    <row r="17" ht="24.95" customHeight="1" spans="1:4">
      <c r="A17" s="93" t="s">
        <v>276</v>
      </c>
      <c r="B17" s="254">
        <v>2649.9</v>
      </c>
      <c r="C17" s="254">
        <v>2321</v>
      </c>
      <c r="D17" s="137">
        <f t="shared" si="0"/>
        <v>0.875882108758821</v>
      </c>
    </row>
    <row r="18" ht="24.95" customHeight="1" spans="1:4">
      <c r="A18" s="97" t="s">
        <v>277</v>
      </c>
      <c r="B18" s="254">
        <v>1015.86</v>
      </c>
      <c r="C18" s="254">
        <v>1149</v>
      </c>
      <c r="D18" s="137">
        <f t="shared" si="0"/>
        <v>1.13106136672376</v>
      </c>
    </row>
    <row r="19" ht="24.95" customHeight="1" spans="1:4">
      <c r="A19" s="97"/>
      <c r="B19" s="254"/>
      <c r="C19" s="254"/>
      <c r="D19" s="255"/>
    </row>
    <row r="20" ht="24.95" customHeight="1" spans="1:4">
      <c r="A20" s="98" t="s">
        <v>278</v>
      </c>
      <c r="B20" s="254">
        <f>+B5+B7+B9+B11+B13+B15+B17</f>
        <v>377158.23</v>
      </c>
      <c r="C20" s="254">
        <f>+C5+C7+C9+C11+C13+C15+C17</f>
        <v>419548</v>
      </c>
      <c r="D20" s="137">
        <f t="shared" ref="D20:D21" si="1">+C20/B20</f>
        <v>1.11239253615121</v>
      </c>
    </row>
    <row r="21" ht="24.95" customHeight="1" spans="1:4">
      <c r="A21" s="99" t="s">
        <v>279</v>
      </c>
      <c r="B21" s="254">
        <f>+B6+B8+B10+B12+B14+B16+B18</f>
        <v>240674.54</v>
      </c>
      <c r="C21" s="254">
        <f>+C6+C8+C10+C12+C14+C16+C18</f>
        <v>249808</v>
      </c>
      <c r="D21" s="137">
        <f t="shared" si="1"/>
        <v>1.03794942331665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0"/>
  <sheetViews>
    <sheetView showGridLines="0" showZeros="0" topLeftCell="A8" workbookViewId="0">
      <selection activeCell="D5" sqref="D5:D29"/>
    </sheetView>
  </sheetViews>
  <sheetFormatPr defaultColWidth="6.75" defaultRowHeight="11.25"/>
  <cols>
    <col min="1" max="1" width="35.625" style="103" customWidth="1"/>
    <col min="2" max="3" width="15.625" style="175" customWidth="1"/>
    <col min="4" max="4" width="15.625" style="103" customWidth="1"/>
    <col min="5" max="11" width="9" style="103" customWidth="1"/>
    <col min="12" max="12" width="6.25" style="103" customWidth="1"/>
    <col min="13" max="49" width="9" style="103" customWidth="1"/>
    <col min="50" max="16384" width="6.75" style="103"/>
  </cols>
  <sheetData>
    <row r="1" ht="19.5" customHeight="1" spans="1:1">
      <c r="A1" s="4" t="s">
        <v>280</v>
      </c>
    </row>
    <row r="2" ht="34.5" customHeight="1" spans="1:49">
      <c r="A2" s="106" t="s">
        <v>281</v>
      </c>
      <c r="B2" s="106"/>
      <c r="C2" s="106"/>
      <c r="D2" s="106"/>
      <c r="E2" s="107"/>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row>
    <row r="3" ht="19.5" customHeight="1" spans="1:49">
      <c r="A3" s="109"/>
      <c r="B3" s="248"/>
      <c r="C3" s="249" t="s">
        <v>54</v>
      </c>
      <c r="D3" s="112" t="s">
        <v>55</v>
      </c>
      <c r="E3" s="113"/>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100" customFormat="1" ht="50.1" customHeight="1" spans="1:49">
      <c r="A4" s="115" t="s">
        <v>56</v>
      </c>
      <c r="B4" s="178" t="s">
        <v>58</v>
      </c>
      <c r="C4" s="144" t="s">
        <v>282</v>
      </c>
      <c r="D4" s="92" t="s">
        <v>283</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29"/>
    </row>
    <row r="5" s="100" customFormat="1" ht="24.95" customHeight="1" spans="1:49">
      <c r="A5" s="115" t="s">
        <v>60</v>
      </c>
      <c r="B5" s="144">
        <f>B6+B22</f>
        <v>238600</v>
      </c>
      <c r="C5" s="144">
        <f>C6+C22</f>
        <v>251000</v>
      </c>
      <c r="D5" s="119">
        <f>C5/B5</f>
        <v>1.05196982397318</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240" t="s">
        <v>61</v>
      </c>
      <c r="B6" s="147">
        <f>SUM(B7:B21)</f>
        <v>108600</v>
      </c>
      <c r="C6" s="147">
        <f>SUM(C7:C20)</f>
        <v>126000</v>
      </c>
      <c r="D6" s="119">
        <f t="shared" ref="D6:D29" si="0">C6/B6</f>
        <v>1.16022099447514</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ht="24.95" customHeight="1" spans="1:4">
      <c r="A7" s="146" t="s">
        <v>62</v>
      </c>
      <c r="B7" s="241">
        <v>48060</v>
      </c>
      <c r="C7" s="241">
        <v>53000</v>
      </c>
      <c r="D7" s="119">
        <f t="shared" si="0"/>
        <v>1.10278818143987</v>
      </c>
    </row>
    <row r="8" ht="24.95" customHeight="1" spans="1:4">
      <c r="A8" s="146" t="s">
        <v>63</v>
      </c>
      <c r="B8" s="241">
        <v>16570</v>
      </c>
      <c r="C8" s="241">
        <v>18500</v>
      </c>
      <c r="D8" s="119">
        <f t="shared" si="0"/>
        <v>1.11647555823778</v>
      </c>
    </row>
    <row r="9" ht="24.95" customHeight="1" spans="1:4">
      <c r="A9" s="146" t="s">
        <v>64</v>
      </c>
      <c r="B9" s="241">
        <v>2690</v>
      </c>
      <c r="C9" s="241">
        <v>3300</v>
      </c>
      <c r="D9" s="119">
        <f t="shared" si="0"/>
        <v>1.22676579925651</v>
      </c>
    </row>
    <row r="10" ht="24.95" customHeight="1" spans="1:4">
      <c r="A10" s="146" t="s">
        <v>65</v>
      </c>
      <c r="B10" s="241">
        <v>7440</v>
      </c>
      <c r="C10" s="241">
        <v>8800</v>
      </c>
      <c r="D10" s="119">
        <f t="shared" si="0"/>
        <v>1.18279569892473</v>
      </c>
    </row>
    <row r="11" ht="24.95" customHeight="1" spans="1:4">
      <c r="A11" s="146" t="s">
        <v>66</v>
      </c>
      <c r="B11" s="241">
        <v>4900</v>
      </c>
      <c r="C11" s="241">
        <v>5300</v>
      </c>
      <c r="D11" s="119">
        <f t="shared" si="0"/>
        <v>1.08163265306122</v>
      </c>
    </row>
    <row r="12" ht="24.95" customHeight="1" spans="1:4">
      <c r="A12" s="146" t="s">
        <v>67</v>
      </c>
      <c r="B12" s="241">
        <v>3550</v>
      </c>
      <c r="C12" s="241">
        <v>4000</v>
      </c>
      <c r="D12" s="119">
        <f t="shared" si="0"/>
        <v>1.12676056338028</v>
      </c>
    </row>
    <row r="13" ht="24.95" customHeight="1" spans="1:4">
      <c r="A13" s="146" t="s">
        <v>68</v>
      </c>
      <c r="B13" s="241">
        <v>1250</v>
      </c>
      <c r="C13" s="241">
        <v>1800</v>
      </c>
      <c r="D13" s="119">
        <f t="shared" si="0"/>
        <v>1.44</v>
      </c>
    </row>
    <row r="14" ht="24.95" customHeight="1" spans="1:4">
      <c r="A14" s="146" t="s">
        <v>69</v>
      </c>
      <c r="B14" s="241">
        <v>3520</v>
      </c>
      <c r="C14" s="241">
        <v>4000</v>
      </c>
      <c r="D14" s="119">
        <f t="shared" si="0"/>
        <v>1.13636363636364</v>
      </c>
    </row>
    <row r="15" ht="24.95" customHeight="1" spans="1:4">
      <c r="A15" s="146" t="s">
        <v>70</v>
      </c>
      <c r="B15" s="241">
        <v>3500</v>
      </c>
      <c r="C15" s="241">
        <f>1000+4200</f>
        <v>5200</v>
      </c>
      <c r="D15" s="119">
        <f t="shared" si="0"/>
        <v>1.48571428571429</v>
      </c>
    </row>
    <row r="16" ht="24.95" customHeight="1" spans="1:4">
      <c r="A16" s="146" t="s">
        <v>71</v>
      </c>
      <c r="B16" s="241">
        <v>5400</v>
      </c>
      <c r="C16" s="241">
        <v>6500</v>
      </c>
      <c r="D16" s="119">
        <f t="shared" si="0"/>
        <v>1.2037037037037</v>
      </c>
    </row>
    <row r="17" ht="24.95" customHeight="1" spans="1:4">
      <c r="A17" s="146" t="s">
        <v>72</v>
      </c>
      <c r="B17" s="241">
        <f>11000-2400</f>
        <v>8600</v>
      </c>
      <c r="C17" s="241">
        <v>12000</v>
      </c>
      <c r="D17" s="119">
        <f t="shared" si="0"/>
        <v>1.3953488372093</v>
      </c>
    </row>
    <row r="18" ht="24.95" customHeight="1" spans="1:4">
      <c r="A18" s="146" t="s">
        <v>73</v>
      </c>
      <c r="B18" s="241">
        <v>1110</v>
      </c>
      <c r="C18" s="241">
        <v>1400</v>
      </c>
      <c r="D18" s="119">
        <f t="shared" si="0"/>
        <v>1.26126126126126</v>
      </c>
    </row>
    <row r="19" ht="24.95" customHeight="1" spans="1:4">
      <c r="A19" s="146" t="s">
        <v>74</v>
      </c>
      <c r="B19" s="241">
        <v>1870</v>
      </c>
      <c r="C19" s="241">
        <v>2200</v>
      </c>
      <c r="D19" s="119">
        <f t="shared" si="0"/>
        <v>1.17647058823529</v>
      </c>
    </row>
    <row r="20" ht="24.95" customHeight="1" spans="1:4">
      <c r="A20" s="146" t="s">
        <v>75</v>
      </c>
      <c r="B20" s="241"/>
      <c r="C20" s="241"/>
      <c r="D20" s="119"/>
    </row>
    <row r="21" ht="24.95" customHeight="1" spans="1:4">
      <c r="A21" s="146" t="s">
        <v>76</v>
      </c>
      <c r="B21" s="241">
        <v>140</v>
      </c>
      <c r="C21" s="244"/>
      <c r="D21" s="119">
        <f t="shared" si="0"/>
        <v>0</v>
      </c>
    </row>
    <row r="22" ht="24.95" customHeight="1" spans="1:4">
      <c r="A22" s="240" t="s">
        <v>77</v>
      </c>
      <c r="B22" s="241">
        <f>SUM(B23:B29)</f>
        <v>130000</v>
      </c>
      <c r="C22" s="245">
        <f>SUM(C23:C29)</f>
        <v>125000</v>
      </c>
      <c r="D22" s="119">
        <f t="shared" si="0"/>
        <v>0.961538461538462</v>
      </c>
    </row>
    <row r="23" ht="24.95" customHeight="1" spans="1:4">
      <c r="A23" s="146" t="s">
        <v>78</v>
      </c>
      <c r="B23" s="241">
        <v>11256</v>
      </c>
      <c r="C23" s="245">
        <v>2600</v>
      </c>
      <c r="D23" s="119">
        <f t="shared" si="0"/>
        <v>0.230987917555082</v>
      </c>
    </row>
    <row r="24" ht="24.95" customHeight="1" spans="1:5">
      <c r="A24" s="146" t="s">
        <v>79</v>
      </c>
      <c r="B24" s="149">
        <v>4098</v>
      </c>
      <c r="C24" s="250">
        <v>5403</v>
      </c>
      <c r="D24" s="242">
        <f t="shared" si="0"/>
        <v>1.31844802342606</v>
      </c>
      <c r="E24" s="243"/>
    </row>
    <row r="25" ht="24.95" customHeight="1" spans="1:5">
      <c r="A25" s="146" t="s">
        <v>80</v>
      </c>
      <c r="B25" s="149">
        <v>6725</v>
      </c>
      <c r="C25" s="250">
        <f>10839-2600</f>
        <v>8239</v>
      </c>
      <c r="D25" s="242">
        <f t="shared" si="0"/>
        <v>1.22513011152416</v>
      </c>
      <c r="E25" s="243"/>
    </row>
    <row r="26" ht="24.95" customHeight="1" spans="1:5">
      <c r="A26" s="146" t="s">
        <v>81</v>
      </c>
      <c r="B26" s="149">
        <v>105634</v>
      </c>
      <c r="C26" s="250">
        <f>110447-3100</f>
        <v>107347</v>
      </c>
      <c r="D26" s="242">
        <f t="shared" si="0"/>
        <v>1.01621636972944</v>
      </c>
      <c r="E26" s="243"/>
    </row>
    <row r="27" ht="24.95" customHeight="1" spans="1:5">
      <c r="A27" s="146" t="s">
        <v>82</v>
      </c>
      <c r="B27" s="149">
        <v>244</v>
      </c>
      <c r="C27" s="250">
        <v>288</v>
      </c>
      <c r="D27" s="242">
        <f t="shared" si="0"/>
        <v>1.18032786885246</v>
      </c>
      <c r="E27" s="243"/>
    </row>
    <row r="28" ht="24.95" customHeight="1" spans="1:5">
      <c r="A28" s="146" t="s">
        <v>83</v>
      </c>
      <c r="B28" s="149">
        <v>1182</v>
      </c>
      <c r="C28" s="250">
        <v>1100</v>
      </c>
      <c r="D28" s="242">
        <f t="shared" si="0"/>
        <v>0.930626057529611</v>
      </c>
      <c r="E28" s="243"/>
    </row>
    <row r="29" ht="24.95" customHeight="1" spans="1:4">
      <c r="A29" s="146" t="s">
        <v>84</v>
      </c>
      <c r="B29" s="241">
        <v>861</v>
      </c>
      <c r="C29" s="245">
        <v>23</v>
      </c>
      <c r="D29" s="119">
        <f t="shared" si="0"/>
        <v>0.0267131242740999</v>
      </c>
    </row>
    <row r="30" spans="3:3">
      <c r="C30" s="251"/>
    </row>
  </sheetData>
  <sheetProtection formatCells="0" formatColumns="0" formatRows="0"/>
  <mergeCells count="1">
    <mergeCell ref="A2:D2"/>
  </mergeCells>
  <printOptions horizontalCentered="1"/>
  <pageMargins left="0.708661417322835" right="0.708661417322835" top="0.354330708661417" bottom="0.551181102362205" header="0.31496062992126" footer="0.11811023622047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0"/>
  <sheetViews>
    <sheetView showGridLines="0" showZeros="0" topLeftCell="A8" workbookViewId="0">
      <selection activeCell="D5" sqref="D5:D29"/>
    </sheetView>
  </sheetViews>
  <sheetFormatPr defaultColWidth="6.75" defaultRowHeight="11.25"/>
  <cols>
    <col min="1" max="1" width="35.625" style="79" customWidth="1"/>
    <col min="2" max="3" width="15.625" style="175" customWidth="1"/>
    <col min="4" max="4" width="15.625" style="130" customWidth="1"/>
    <col min="5" max="39" width="9" style="79" customWidth="1"/>
    <col min="40" max="16384" width="6.75" style="79"/>
  </cols>
  <sheetData>
    <row r="1" ht="19.5" customHeight="1" spans="1:1">
      <c r="A1" s="4" t="s">
        <v>284</v>
      </c>
    </row>
    <row r="2" ht="31.5" customHeight="1" spans="1:39">
      <c r="A2" s="82" t="s">
        <v>285</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row>
    <row r="3" s="4" customFormat="1" ht="19.5" customHeight="1" spans="1:39">
      <c r="A3" s="84"/>
      <c r="B3" s="176"/>
      <c r="C3" s="176"/>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row>
    <row r="4" s="4" customFormat="1" ht="50.1" customHeight="1" spans="1:39">
      <c r="A4" s="89" t="s">
        <v>56</v>
      </c>
      <c r="B4" s="178" t="s">
        <v>286</v>
      </c>
      <c r="C4" s="144" t="s">
        <v>282</v>
      </c>
      <c r="D4" s="134" t="s">
        <v>287</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101"/>
    </row>
    <row r="5" s="4" customFormat="1" ht="24.95" customHeight="1" spans="1:4">
      <c r="A5" s="135" t="s">
        <v>88</v>
      </c>
      <c r="B5" s="232">
        <f>SUM(B6:B30)</f>
        <v>512709.219429</v>
      </c>
      <c r="C5" s="232">
        <f>SUM(C6:C30)</f>
        <v>543139.959988</v>
      </c>
      <c r="D5" s="137">
        <f>C5/B5</f>
        <v>1.05935282496556</v>
      </c>
    </row>
    <row r="6" s="4" customFormat="1" ht="24.95" customHeight="1" spans="1:39">
      <c r="A6" s="138" t="s">
        <v>89</v>
      </c>
      <c r="B6" s="247">
        <v>62990.1170469999</v>
      </c>
      <c r="C6" s="226">
        <v>59188.702749</v>
      </c>
      <c r="D6" s="137">
        <f t="shared" ref="D6:D30" si="0">C6/B6</f>
        <v>0.939650623364241</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row>
    <row r="7" s="4" customFormat="1" ht="24.95" customHeight="1" spans="1:39">
      <c r="A7" s="138" t="s">
        <v>90</v>
      </c>
      <c r="B7" s="247"/>
      <c r="C7" s="234"/>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row>
    <row r="8" s="4" customFormat="1" ht="24.95" customHeight="1" spans="1:39">
      <c r="A8" s="138" t="s">
        <v>91</v>
      </c>
      <c r="B8" s="247">
        <v>183.6</v>
      </c>
      <c r="C8" s="226">
        <v>309.595796</v>
      </c>
      <c r="D8" s="137">
        <f t="shared" si="0"/>
        <v>1.68625161220044</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row>
    <row r="9" s="4" customFormat="1" ht="24.95" customHeight="1" spans="1:39">
      <c r="A9" s="138" t="s">
        <v>92</v>
      </c>
      <c r="B9" s="247">
        <v>17881.670991</v>
      </c>
      <c r="C9" s="226">
        <v>17901.288777</v>
      </c>
      <c r="D9" s="137">
        <f t="shared" si="0"/>
        <v>1.00109708908132</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row>
    <row r="10" s="4" customFormat="1" ht="24.95" customHeight="1" spans="1:39">
      <c r="A10" s="138" t="s">
        <v>93</v>
      </c>
      <c r="B10" s="247">
        <v>123864.446042</v>
      </c>
      <c r="C10" s="226">
        <v>102549.134639</v>
      </c>
      <c r="D10" s="137">
        <f t="shared" si="0"/>
        <v>0.827914207150513</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row>
    <row r="11" s="4" customFormat="1" ht="24.95" customHeight="1" spans="1:39">
      <c r="A11" s="138" t="s">
        <v>94</v>
      </c>
      <c r="B11" s="247">
        <v>1243.558986</v>
      </c>
      <c r="C11" s="226">
        <v>1694.384956</v>
      </c>
      <c r="D11" s="137">
        <f t="shared" si="0"/>
        <v>1.36252881855658</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row>
    <row r="12" s="4" customFormat="1" ht="24.95" customHeight="1" spans="1:39">
      <c r="A12" s="138" t="s">
        <v>95</v>
      </c>
      <c r="B12" s="247">
        <v>6241.79958500001</v>
      </c>
      <c r="C12" s="226">
        <v>6634.984613</v>
      </c>
      <c r="D12" s="137">
        <f t="shared" si="0"/>
        <v>1.06299225450059</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row>
    <row r="13" s="4" customFormat="1" ht="24.95" customHeight="1" spans="1:39">
      <c r="A13" s="138" t="s">
        <v>96</v>
      </c>
      <c r="B13" s="247">
        <v>78882.4484780004</v>
      </c>
      <c r="C13" s="226">
        <v>90306.4967800001</v>
      </c>
      <c r="D13" s="137">
        <f t="shared" si="0"/>
        <v>1.14482370314844</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row>
    <row r="14" s="4" customFormat="1" ht="24.95" customHeight="1" spans="1:39">
      <c r="A14" s="138" t="s">
        <v>97</v>
      </c>
      <c r="B14" s="247">
        <v>47801.4814169999</v>
      </c>
      <c r="C14" s="226">
        <v>39387.5205530002</v>
      </c>
      <c r="D14" s="137">
        <f t="shared" si="0"/>
        <v>0.823981169315658</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row>
    <row r="15" s="4" customFormat="1" ht="24.95" customHeight="1" spans="1:39">
      <c r="A15" s="138" t="s">
        <v>98</v>
      </c>
      <c r="B15" s="247">
        <v>5666.387056</v>
      </c>
      <c r="C15" s="226">
        <v>8727.189233</v>
      </c>
      <c r="D15" s="137">
        <f t="shared" si="0"/>
        <v>1.54016821419903</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row>
    <row r="16" s="4" customFormat="1" ht="24.95" customHeight="1" spans="1:39">
      <c r="A16" s="138" t="s">
        <v>99</v>
      </c>
      <c r="B16" s="247">
        <v>14366.647427</v>
      </c>
      <c r="C16" s="226">
        <v>13192.347037</v>
      </c>
      <c r="D16" s="137">
        <f t="shared" si="0"/>
        <v>0.918262044365823</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row>
    <row r="17" s="4" customFormat="1" ht="24.95" customHeight="1" spans="1:39">
      <c r="A17" s="138" t="s">
        <v>100</v>
      </c>
      <c r="B17" s="247">
        <v>60005.5259189999</v>
      </c>
      <c r="C17" s="226">
        <v>80684.3800979999</v>
      </c>
      <c r="D17" s="137">
        <f t="shared" si="0"/>
        <v>1.3446158309972</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row>
    <row r="18" s="4" customFormat="1" ht="24.95" customHeight="1" spans="1:39">
      <c r="A18" s="138" t="s">
        <v>101</v>
      </c>
      <c r="B18" s="247">
        <v>23594.550166</v>
      </c>
      <c r="C18" s="226">
        <v>19977.768647</v>
      </c>
      <c r="D18" s="137">
        <f t="shared" si="0"/>
        <v>0.846711147550852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row>
    <row r="19" s="4" customFormat="1" ht="24.95" customHeight="1" spans="1:39">
      <c r="A19" s="138" t="s">
        <v>102</v>
      </c>
      <c r="B19" s="247">
        <v>1046</v>
      </c>
      <c r="C19" s="226">
        <v>879</v>
      </c>
      <c r="D19" s="137">
        <f t="shared" si="0"/>
        <v>0.840344168260038</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row>
    <row r="20" s="4" customFormat="1" ht="24.95" customHeight="1" spans="1:39">
      <c r="A20" s="138" t="s">
        <v>103</v>
      </c>
      <c r="B20" s="247">
        <v>547.396364</v>
      </c>
      <c r="C20" s="226">
        <v>716.591528</v>
      </c>
      <c r="D20" s="137">
        <f t="shared" si="0"/>
        <v>1.30909077065042</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row>
    <row r="21" s="4" customFormat="1" ht="24.95" customHeight="1" spans="1:39">
      <c r="A21" s="138" t="s">
        <v>104</v>
      </c>
      <c r="B21" s="247"/>
      <c r="C21" s="234"/>
      <c r="D21" s="13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row>
    <row r="22" s="4" customFormat="1" ht="24.95" customHeight="1" spans="1:39">
      <c r="A22" s="138" t="s">
        <v>105</v>
      </c>
      <c r="B22" s="247"/>
      <c r="C22" s="234"/>
      <c r="D22" s="13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row>
    <row r="23" s="4" customFormat="1" ht="24.95" customHeight="1" spans="1:39">
      <c r="A23" s="138" t="s">
        <v>106</v>
      </c>
      <c r="B23" s="247">
        <v>4017.296623</v>
      </c>
      <c r="C23" s="226">
        <v>3533.26164</v>
      </c>
      <c r="D23" s="137">
        <f t="shared" si="0"/>
        <v>0.879512261995099</v>
      </c>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row>
    <row r="24" s="4" customFormat="1" ht="24.95" customHeight="1" spans="1:39">
      <c r="A24" s="138" t="s">
        <v>107</v>
      </c>
      <c r="B24" s="247">
        <v>20615.032246</v>
      </c>
      <c r="C24" s="226">
        <v>20940.21897</v>
      </c>
      <c r="D24" s="137">
        <f t="shared" si="0"/>
        <v>1.01577425250272</v>
      </c>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row>
    <row r="25" s="4" customFormat="1" ht="24.95" customHeight="1" spans="1:39">
      <c r="A25" s="138" t="s">
        <v>108</v>
      </c>
      <c r="B25" s="247">
        <v>410</v>
      </c>
      <c r="C25" s="226">
        <v>436.5</v>
      </c>
      <c r="D25" s="137">
        <f t="shared" si="0"/>
        <v>1.06463414634146</v>
      </c>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row>
    <row r="26" s="4" customFormat="1" ht="24.95" customHeight="1" spans="1:39">
      <c r="A26" s="138" t="s">
        <v>109</v>
      </c>
      <c r="B26" s="247">
        <v>2676.570382</v>
      </c>
      <c r="C26" s="226">
        <v>3931.620072</v>
      </c>
      <c r="D26" s="137">
        <f t="shared" si="0"/>
        <v>1.46890218110469</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row>
    <row r="27" s="4" customFormat="1" ht="24.95" customHeight="1" spans="1:39">
      <c r="A27" s="138" t="s">
        <v>288</v>
      </c>
      <c r="B27" s="247">
        <v>6722.6157</v>
      </c>
      <c r="C27" s="226">
        <v>7613.3124</v>
      </c>
      <c r="D27" s="137">
        <f t="shared" si="0"/>
        <v>1.13249258023183</v>
      </c>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row>
    <row r="28" s="4" customFormat="1" ht="24.95" customHeight="1" spans="1:39">
      <c r="A28" s="138" t="s">
        <v>289</v>
      </c>
      <c r="B28" s="247">
        <v>21248</v>
      </c>
      <c r="C28" s="226">
        <f>47652.6615-2100</f>
        <v>45552.6615</v>
      </c>
      <c r="D28" s="137">
        <f t="shared" si="0"/>
        <v>2.14385643354669</v>
      </c>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row>
    <row r="29" s="4" customFormat="1" ht="24.95" customHeight="1" spans="1:39">
      <c r="A29" s="138" t="s">
        <v>290</v>
      </c>
      <c r="B29" s="247">
        <v>12699.04</v>
      </c>
      <c r="C29" s="226">
        <v>18983</v>
      </c>
      <c r="D29" s="137">
        <f t="shared" si="0"/>
        <v>1.49483740503219</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row>
    <row r="30" s="4" customFormat="1" ht="24.95" customHeight="1" spans="1:39">
      <c r="A30" s="138" t="s">
        <v>291</v>
      </c>
      <c r="B30" s="247">
        <v>5.035</v>
      </c>
      <c r="C30" s="232"/>
      <c r="D30" s="137">
        <f t="shared" si="0"/>
        <v>0</v>
      </c>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row>
  </sheetData>
  <sheetProtection formatCells="0" formatColumns="0" formatRows="0"/>
  <mergeCells count="1">
    <mergeCell ref="A2:D2"/>
  </mergeCells>
  <printOptions horizontalCentered="1"/>
  <pageMargins left="0.708661417322835" right="0.708661417322835" top="0.354330708661417" bottom="0.551181102362205" header="0.118110236220472" footer="0.11811023622047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9"/>
  <sheetViews>
    <sheetView showGridLines="0" showZeros="0" workbookViewId="0">
      <selection activeCell="B11" sqref="B11:F19"/>
    </sheetView>
  </sheetViews>
  <sheetFormatPr defaultColWidth="6.75" defaultRowHeight="11.25"/>
  <cols>
    <col min="1" max="1" width="35.625" style="79" customWidth="1"/>
    <col min="2" max="3" width="15.625" style="175" customWidth="1"/>
    <col min="4" max="4" width="15.625" style="79" customWidth="1"/>
    <col min="5" max="6" width="9" style="79" customWidth="1"/>
    <col min="7" max="10" width="6" style="79" customWidth="1"/>
    <col min="11" max="11" width="9" style="79" customWidth="1"/>
    <col min="12" max="12" width="6.25" style="79" customWidth="1"/>
    <col min="13" max="49" width="9" style="79" customWidth="1"/>
    <col min="50" max="16384" width="6.75" style="79"/>
  </cols>
  <sheetData>
    <row r="1" ht="19.5" customHeight="1" spans="1:1">
      <c r="A1" s="4" t="s">
        <v>292</v>
      </c>
    </row>
    <row r="2" ht="26.25" customHeight="1" spans="1:49">
      <c r="A2" s="82" t="s">
        <v>293</v>
      </c>
      <c r="B2" s="82"/>
      <c r="C2" s="82"/>
      <c r="D2" s="82"/>
      <c r="E2" s="83"/>
      <c r="F2" s="83"/>
      <c r="G2" s="83"/>
      <c r="H2" s="83"/>
      <c r="I2" s="83"/>
      <c r="J2" s="83"/>
      <c r="K2" s="83"/>
      <c r="L2" s="152"/>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1" spans="1:49">
      <c r="A3" s="84"/>
      <c r="B3" s="237"/>
      <c r="C3" s="238" t="s">
        <v>54</v>
      </c>
      <c r="D3" s="239" t="s">
        <v>55</v>
      </c>
      <c r="E3" s="143"/>
      <c r="F3" s="143"/>
      <c r="G3" s="143"/>
      <c r="H3" s="143"/>
      <c r="I3" s="143"/>
      <c r="J3" s="143"/>
      <c r="K3" s="143"/>
      <c r="L3" s="15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row>
    <row r="4" s="4" customFormat="1" ht="50.1" customHeight="1" spans="1:49">
      <c r="A4" s="89" t="s">
        <v>56</v>
      </c>
      <c r="B4" s="178" t="s">
        <v>58</v>
      </c>
      <c r="C4" s="144" t="s">
        <v>282</v>
      </c>
      <c r="D4" s="167" t="s">
        <v>283</v>
      </c>
      <c r="E4" s="88"/>
      <c r="F4" s="88"/>
      <c r="G4" s="88"/>
      <c r="H4" s="88"/>
      <c r="I4" s="88"/>
      <c r="J4" s="88"/>
      <c r="K4" s="88"/>
      <c r="L4" s="154"/>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131"/>
    </row>
    <row r="5" s="100" customFormat="1" ht="24.95" customHeight="1" spans="1:49">
      <c r="A5" s="115" t="s">
        <v>60</v>
      </c>
      <c r="B5" s="147">
        <f>B6+B22</f>
        <v>238600</v>
      </c>
      <c r="C5" s="147">
        <f>C6+C22</f>
        <v>251000</v>
      </c>
      <c r="D5" s="119">
        <f>C5/B5</f>
        <v>1.05196982397318</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240" t="s">
        <v>61</v>
      </c>
      <c r="B6" s="147">
        <f>SUM(B7:B21)</f>
        <v>108600</v>
      </c>
      <c r="C6" s="147">
        <f>SUM(C7:C20)</f>
        <v>126000</v>
      </c>
      <c r="D6" s="119">
        <f t="shared" ref="D6:D29" si="0">C6/B6</f>
        <v>1.16022099447514</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s="103" customFormat="1" ht="24.95" customHeight="1" spans="1:4">
      <c r="A7" s="146" t="s">
        <v>62</v>
      </c>
      <c r="B7" s="241">
        <v>48060</v>
      </c>
      <c r="C7" s="241">
        <v>53000</v>
      </c>
      <c r="D7" s="119">
        <f t="shared" si="0"/>
        <v>1.10278818143987</v>
      </c>
    </row>
    <row r="8" s="103" customFormat="1" ht="24.95" customHeight="1" spans="1:4">
      <c r="A8" s="146" t="s">
        <v>63</v>
      </c>
      <c r="B8" s="241">
        <v>16570</v>
      </c>
      <c r="C8" s="241">
        <v>18500</v>
      </c>
      <c r="D8" s="119">
        <f t="shared" si="0"/>
        <v>1.11647555823778</v>
      </c>
    </row>
    <row r="9" s="103" customFormat="1" ht="24.95" customHeight="1" spans="1:4">
      <c r="A9" s="146" t="s">
        <v>64</v>
      </c>
      <c r="B9" s="241">
        <v>2690</v>
      </c>
      <c r="C9" s="241">
        <v>3300</v>
      </c>
      <c r="D9" s="119">
        <f t="shared" si="0"/>
        <v>1.22676579925651</v>
      </c>
    </row>
    <row r="10" s="103" customFormat="1" ht="24.95" customHeight="1" spans="1:4">
      <c r="A10" s="146" t="s">
        <v>65</v>
      </c>
      <c r="B10" s="241">
        <v>7440</v>
      </c>
      <c r="C10" s="241">
        <v>8800</v>
      </c>
      <c r="D10" s="119">
        <f t="shared" si="0"/>
        <v>1.18279569892473</v>
      </c>
    </row>
    <row r="11" s="103" customFormat="1" ht="24.95" customHeight="1" spans="1:6">
      <c r="A11" s="146" t="s">
        <v>66</v>
      </c>
      <c r="B11" s="149">
        <v>4900</v>
      </c>
      <c r="C11" s="149">
        <v>5300</v>
      </c>
      <c r="D11" s="242">
        <f t="shared" si="0"/>
        <v>1.08163265306122</v>
      </c>
      <c r="E11" s="243"/>
      <c r="F11" s="243"/>
    </row>
    <row r="12" s="103" customFormat="1" ht="24.95" customHeight="1" spans="1:6">
      <c r="A12" s="146" t="s">
        <v>67</v>
      </c>
      <c r="B12" s="149">
        <v>3550</v>
      </c>
      <c r="C12" s="149">
        <v>4000</v>
      </c>
      <c r="D12" s="242">
        <f t="shared" si="0"/>
        <v>1.12676056338028</v>
      </c>
      <c r="E12" s="243"/>
      <c r="F12" s="243"/>
    </row>
    <row r="13" s="103" customFormat="1" ht="24.95" customHeight="1" spans="1:6">
      <c r="A13" s="146" t="s">
        <v>68</v>
      </c>
      <c r="B13" s="149">
        <v>1250</v>
      </c>
      <c r="C13" s="149">
        <v>1800</v>
      </c>
      <c r="D13" s="242">
        <f t="shared" si="0"/>
        <v>1.44</v>
      </c>
      <c r="E13" s="243"/>
      <c r="F13" s="243"/>
    </row>
    <row r="14" s="103" customFormat="1" ht="24.95" customHeight="1" spans="1:6">
      <c r="A14" s="146" t="s">
        <v>69</v>
      </c>
      <c r="B14" s="149">
        <v>3520</v>
      </c>
      <c r="C14" s="149">
        <v>4000</v>
      </c>
      <c r="D14" s="242">
        <f t="shared" si="0"/>
        <v>1.13636363636364</v>
      </c>
      <c r="E14" s="243"/>
      <c r="F14" s="243"/>
    </row>
    <row r="15" s="103" customFormat="1" ht="24.95" customHeight="1" spans="1:6">
      <c r="A15" s="146" t="s">
        <v>70</v>
      </c>
      <c r="B15" s="149">
        <v>3500</v>
      </c>
      <c r="C15" s="149">
        <f>4200+1000</f>
        <v>5200</v>
      </c>
      <c r="D15" s="242">
        <f t="shared" si="0"/>
        <v>1.48571428571429</v>
      </c>
      <c r="E15" s="243"/>
      <c r="F15" s="243"/>
    </row>
    <row r="16" s="103" customFormat="1" ht="24.95" customHeight="1" spans="1:6">
      <c r="A16" s="146" t="s">
        <v>71</v>
      </c>
      <c r="B16" s="149">
        <v>5400</v>
      </c>
      <c r="C16" s="149">
        <v>6500</v>
      </c>
      <c r="D16" s="242">
        <f t="shared" si="0"/>
        <v>1.2037037037037</v>
      </c>
      <c r="E16" s="243"/>
      <c r="F16" s="243"/>
    </row>
    <row r="17" s="103" customFormat="1" ht="24.95" customHeight="1" spans="1:6">
      <c r="A17" s="146" t="s">
        <v>72</v>
      </c>
      <c r="B17" s="149">
        <f>11000-2400</f>
        <v>8600</v>
      </c>
      <c r="C17" s="149">
        <v>12000</v>
      </c>
      <c r="D17" s="242">
        <f t="shared" si="0"/>
        <v>1.3953488372093</v>
      </c>
      <c r="E17" s="243"/>
      <c r="F17" s="243"/>
    </row>
    <row r="18" s="103" customFormat="1" ht="24.95" customHeight="1" spans="1:6">
      <c r="A18" s="146" t="s">
        <v>73</v>
      </c>
      <c r="B18" s="149">
        <v>1110</v>
      </c>
      <c r="C18" s="149">
        <v>1400</v>
      </c>
      <c r="D18" s="242">
        <f t="shared" si="0"/>
        <v>1.26126126126126</v>
      </c>
      <c r="E18" s="243"/>
      <c r="F18" s="243"/>
    </row>
    <row r="19" s="103" customFormat="1" ht="24.95" customHeight="1" spans="1:6">
      <c r="A19" s="146" t="s">
        <v>74</v>
      </c>
      <c r="B19" s="149">
        <v>1870</v>
      </c>
      <c r="C19" s="149">
        <v>2200</v>
      </c>
      <c r="D19" s="242">
        <f t="shared" si="0"/>
        <v>1.17647058823529</v>
      </c>
      <c r="E19" s="243"/>
      <c r="F19" s="243"/>
    </row>
    <row r="20" s="103" customFormat="1" ht="24.95" customHeight="1" spans="1:4">
      <c r="A20" s="146" t="s">
        <v>75</v>
      </c>
      <c r="B20" s="241"/>
      <c r="C20" s="241"/>
      <c r="D20" s="119"/>
    </row>
    <row r="21" s="103" customFormat="1" ht="24.95" customHeight="1" spans="1:4">
      <c r="A21" s="146" t="s">
        <v>76</v>
      </c>
      <c r="B21" s="241">
        <v>140</v>
      </c>
      <c r="C21" s="244"/>
      <c r="D21" s="119">
        <f t="shared" si="0"/>
        <v>0</v>
      </c>
    </row>
    <row r="22" s="103" customFormat="1" ht="24.95" customHeight="1" spans="1:4">
      <c r="A22" s="240" t="s">
        <v>77</v>
      </c>
      <c r="B22" s="241">
        <f>SUM(B23:B29)</f>
        <v>130000</v>
      </c>
      <c r="C22" s="245">
        <f>SUM(C23:C29)</f>
        <v>125000</v>
      </c>
      <c r="D22" s="119">
        <f t="shared" si="0"/>
        <v>0.961538461538462</v>
      </c>
    </row>
    <row r="23" s="103" customFormat="1" ht="24.95" customHeight="1" spans="1:4">
      <c r="A23" s="146" t="s">
        <v>78</v>
      </c>
      <c r="B23" s="241">
        <v>11256</v>
      </c>
      <c r="C23" s="245">
        <v>2600</v>
      </c>
      <c r="D23" s="119">
        <f t="shared" si="0"/>
        <v>0.230987917555082</v>
      </c>
    </row>
    <row r="24" s="103" customFormat="1" ht="24.95" customHeight="1" spans="1:4">
      <c r="A24" s="146" t="s">
        <v>79</v>
      </c>
      <c r="B24" s="241">
        <v>4098</v>
      </c>
      <c r="C24" s="245">
        <v>5403</v>
      </c>
      <c r="D24" s="119">
        <f t="shared" si="0"/>
        <v>1.31844802342606</v>
      </c>
    </row>
    <row r="25" s="103" customFormat="1" ht="24.95" customHeight="1" spans="1:4">
      <c r="A25" s="146" t="s">
        <v>80</v>
      </c>
      <c r="B25" s="241">
        <v>6725</v>
      </c>
      <c r="C25" s="245">
        <f>10839-2600</f>
        <v>8239</v>
      </c>
      <c r="D25" s="119">
        <f t="shared" si="0"/>
        <v>1.22513011152416</v>
      </c>
    </row>
    <row r="26" s="103" customFormat="1" ht="24.95" customHeight="1" spans="1:4">
      <c r="A26" s="146" t="s">
        <v>81</v>
      </c>
      <c r="B26" s="241">
        <v>105634</v>
      </c>
      <c r="C26" s="246">
        <f>110447-3100</f>
        <v>107347</v>
      </c>
      <c r="D26" s="119">
        <f t="shared" si="0"/>
        <v>1.01621636972944</v>
      </c>
    </row>
    <row r="27" s="103" customFormat="1" ht="24.95" customHeight="1" spans="1:4">
      <c r="A27" s="146" t="s">
        <v>82</v>
      </c>
      <c r="B27" s="241">
        <v>244</v>
      </c>
      <c r="C27" s="245">
        <v>288</v>
      </c>
      <c r="D27" s="119">
        <f t="shared" si="0"/>
        <v>1.18032786885246</v>
      </c>
    </row>
    <row r="28" s="103" customFormat="1" ht="24.95" customHeight="1" spans="1:4">
      <c r="A28" s="146" t="s">
        <v>83</v>
      </c>
      <c r="B28" s="241">
        <v>1182</v>
      </c>
      <c r="C28" s="245">
        <v>1100</v>
      </c>
      <c r="D28" s="119">
        <f t="shared" si="0"/>
        <v>0.930626057529611</v>
      </c>
    </row>
    <row r="29" s="103" customFormat="1" ht="24.95" customHeight="1" spans="1:4">
      <c r="A29" s="146" t="s">
        <v>84</v>
      </c>
      <c r="B29" s="241">
        <v>861</v>
      </c>
      <c r="C29" s="245">
        <v>23</v>
      </c>
      <c r="D29" s="119">
        <f t="shared" si="0"/>
        <v>0.0267131242740999</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0"/>
  <sheetViews>
    <sheetView showGridLines="0" showZeros="0" workbookViewId="0">
      <selection activeCell="A23" sqref="A23:A25"/>
    </sheetView>
  </sheetViews>
  <sheetFormatPr defaultColWidth="6.75" defaultRowHeight="11.25"/>
  <cols>
    <col min="1" max="1" width="35.625" style="79" customWidth="1"/>
    <col min="2" max="3" width="15.625" style="175" customWidth="1"/>
    <col min="4" max="4" width="15.625" style="130" customWidth="1"/>
    <col min="5" max="39" width="9" style="79" customWidth="1"/>
    <col min="40" max="16384" width="6.75" style="79"/>
  </cols>
  <sheetData>
    <row r="1" ht="19.5" customHeight="1" spans="1:1">
      <c r="A1" s="4" t="s">
        <v>294</v>
      </c>
    </row>
    <row r="2" ht="30.75" customHeight="1" spans="1:39">
      <c r="A2" s="82" t="s">
        <v>295</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row>
    <row r="3" s="4" customFormat="1" ht="19.5" customHeight="1" spans="1:39">
      <c r="A3" s="84"/>
      <c r="B3" s="176"/>
      <c r="C3" s="176"/>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row>
    <row r="4" s="4" customFormat="1" ht="50.1" customHeight="1" spans="1:39">
      <c r="A4" s="89" t="s">
        <v>56</v>
      </c>
      <c r="B4" s="178" t="s">
        <v>286</v>
      </c>
      <c r="C4" s="144" t="s">
        <v>282</v>
      </c>
      <c r="D4" s="134" t="s">
        <v>287</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101"/>
    </row>
    <row r="5" s="4" customFormat="1" ht="24.95" customHeight="1" spans="1:4">
      <c r="A5" s="135" t="s">
        <v>88</v>
      </c>
      <c r="B5" s="232">
        <f>SUM(B6:B30)</f>
        <v>459537.27</v>
      </c>
      <c r="C5" s="232">
        <f>SUM(C6:C30)</f>
        <v>492738.318493</v>
      </c>
      <c r="D5" s="137">
        <f>C5/B5</f>
        <v>1.07224887002745</v>
      </c>
    </row>
    <row r="6" s="4" customFormat="1" ht="24.95" customHeight="1" spans="1:39">
      <c r="A6" s="138" t="s">
        <v>89</v>
      </c>
      <c r="B6" s="233">
        <v>44876</v>
      </c>
      <c r="C6" s="226">
        <v>42639.662564</v>
      </c>
      <c r="D6" s="137">
        <f t="shared" ref="D6:D30" si="0">C6/B6</f>
        <v>0.950166292985114</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row>
    <row r="7" s="4" customFormat="1" ht="24.95" customHeight="1" spans="1:39">
      <c r="A7" s="138" t="s">
        <v>90</v>
      </c>
      <c r="B7" s="233"/>
      <c r="C7" s="234"/>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row>
    <row r="8" s="4" customFormat="1" ht="24.95" customHeight="1" spans="1:39">
      <c r="A8" s="138" t="s">
        <v>91</v>
      </c>
      <c r="B8" s="233">
        <v>176.95</v>
      </c>
      <c r="C8" s="226">
        <v>280.395796</v>
      </c>
      <c r="D8" s="137">
        <f t="shared" si="0"/>
        <v>1.58460466798531</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row>
    <row r="9" s="4" customFormat="1" ht="24.95" customHeight="1" spans="1:39">
      <c r="A9" s="138" t="s">
        <v>92</v>
      </c>
      <c r="B9" s="233">
        <v>17791.57</v>
      </c>
      <c r="C9" s="226">
        <v>17842.528777</v>
      </c>
      <c r="D9" s="137">
        <f t="shared" si="0"/>
        <v>1.00286420911701</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row>
    <row r="10" s="4" customFormat="1" ht="24.95" customHeight="1" spans="1:39">
      <c r="A10" s="138" t="s">
        <v>93</v>
      </c>
      <c r="B10" s="233">
        <v>123832.5</v>
      </c>
      <c r="C10" s="226">
        <v>102518.634639</v>
      </c>
      <c r="D10" s="137">
        <f t="shared" si="0"/>
        <v>0.827881490230755</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row>
    <row r="11" s="4" customFormat="1" ht="24.95" customHeight="1" spans="1:39">
      <c r="A11" s="138" t="s">
        <v>94</v>
      </c>
      <c r="B11" s="233">
        <v>1243</v>
      </c>
      <c r="C11" s="226">
        <v>1694.384956</v>
      </c>
      <c r="D11" s="137">
        <f t="shared" si="0"/>
        <v>1.36314155752212</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row>
    <row r="12" s="4" customFormat="1" ht="24.95" customHeight="1" spans="1:39">
      <c r="A12" s="138" t="s">
        <v>95</v>
      </c>
      <c r="B12" s="233">
        <v>4970.51</v>
      </c>
      <c r="C12" s="226">
        <v>5452.486299</v>
      </c>
      <c r="D12" s="137">
        <f t="shared" si="0"/>
        <v>1.09696717218153</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row>
    <row r="13" s="4" customFormat="1" ht="24.95" customHeight="1" spans="1:39">
      <c r="A13" s="138" t="s">
        <v>96</v>
      </c>
      <c r="B13" s="233">
        <v>72179</v>
      </c>
      <c r="C13" s="226">
        <v>82250.8180139999</v>
      </c>
      <c r="D13" s="137">
        <f t="shared" si="0"/>
        <v>1.13953945072666</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row>
    <row r="14" s="4" customFormat="1" ht="24.95" customHeight="1" spans="1:39">
      <c r="A14" s="138" t="s">
        <v>97</v>
      </c>
      <c r="B14" s="233">
        <v>45804</v>
      </c>
      <c r="C14" s="226">
        <v>37488.2630340001</v>
      </c>
      <c r="D14" s="137">
        <f t="shared" si="0"/>
        <v>0.818449546633483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row>
    <row r="15" s="4" customFormat="1" ht="24.95" customHeight="1" spans="1:39">
      <c r="A15" s="138" t="s">
        <v>98</v>
      </c>
      <c r="B15" s="233">
        <v>5643.89</v>
      </c>
      <c r="C15" s="226">
        <v>8640.909233</v>
      </c>
      <c r="D15" s="137">
        <f t="shared" si="0"/>
        <v>1.53102013558025</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row>
    <row r="16" s="4" customFormat="1" ht="24.95" customHeight="1" spans="1:39">
      <c r="A16" s="138" t="s">
        <v>99</v>
      </c>
      <c r="B16" s="233">
        <v>11480.78</v>
      </c>
      <c r="C16" s="226">
        <v>10375.951239</v>
      </c>
      <c r="D16" s="137">
        <f t="shared" si="0"/>
        <v>0.903767099360845</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row>
    <row r="17" s="4" customFormat="1" ht="24.95" customHeight="1" spans="1:39">
      <c r="A17" s="138" t="s">
        <v>100</v>
      </c>
      <c r="B17" s="233">
        <v>43796.53</v>
      </c>
      <c r="C17" s="226">
        <v>66905.622465</v>
      </c>
      <c r="D17" s="137">
        <f t="shared" si="0"/>
        <v>1.5276466529426</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row>
    <row r="18" s="4" customFormat="1" ht="24.95" customHeight="1" spans="1:39">
      <c r="A18" s="138" t="s">
        <v>101</v>
      </c>
      <c r="B18" s="233">
        <v>19828</v>
      </c>
      <c r="C18" s="226">
        <v>16191.420647</v>
      </c>
      <c r="D18" s="137">
        <f t="shared" si="0"/>
        <v>0.816593738501109</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row>
    <row r="19" s="4" customFormat="1" ht="24.95" customHeight="1" spans="1:39">
      <c r="A19" s="138" t="s">
        <v>102</v>
      </c>
      <c r="B19" s="233">
        <v>1046</v>
      </c>
      <c r="C19" s="226">
        <v>879</v>
      </c>
      <c r="D19" s="137">
        <f t="shared" si="0"/>
        <v>0.840344168260038</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row>
    <row r="20" s="4" customFormat="1" ht="24.95" customHeight="1" spans="1:39">
      <c r="A20" s="138" t="s">
        <v>103</v>
      </c>
      <c r="B20" s="233">
        <v>537</v>
      </c>
      <c r="C20" s="226">
        <v>681.591528</v>
      </c>
      <c r="D20" s="137">
        <f t="shared" si="0"/>
        <v>1.26925796648045</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row>
    <row r="21" s="4" customFormat="1" ht="24.95" customHeight="1" spans="1:39">
      <c r="A21" s="138" t="s">
        <v>104</v>
      </c>
      <c r="B21" s="233"/>
      <c r="C21" s="234"/>
      <c r="D21" s="13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row>
    <row r="22" s="4" customFormat="1" ht="24.95" customHeight="1" spans="1:39">
      <c r="A22" s="138" t="s">
        <v>105</v>
      </c>
      <c r="B22" s="235"/>
      <c r="C22" s="234"/>
      <c r="D22" s="13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row>
    <row r="23" s="4" customFormat="1" ht="24.95" customHeight="1" spans="1:39">
      <c r="A23" s="138" t="s">
        <v>106</v>
      </c>
      <c r="B23" s="233">
        <v>4017</v>
      </c>
      <c r="C23" s="226">
        <v>3533.26164</v>
      </c>
      <c r="D23" s="137">
        <f t="shared" si="0"/>
        <v>0.879577206870799</v>
      </c>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row>
    <row r="24" s="4" customFormat="1" ht="24.95" customHeight="1" spans="1:39">
      <c r="A24" s="138" t="s">
        <v>107</v>
      </c>
      <c r="B24" s="233">
        <v>19211</v>
      </c>
      <c r="C24" s="226">
        <v>19422.60609</v>
      </c>
      <c r="D24" s="137">
        <f t="shared" si="0"/>
        <v>1.01101483993545</v>
      </c>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row>
    <row r="25" s="4" customFormat="1" ht="24.95" customHeight="1" spans="1:39">
      <c r="A25" s="138" t="s">
        <v>108</v>
      </c>
      <c r="B25" s="233">
        <v>410</v>
      </c>
      <c r="C25" s="226">
        <v>436.5</v>
      </c>
      <c r="D25" s="137">
        <f t="shared" si="0"/>
        <v>1.06463414634146</v>
      </c>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row>
    <row r="26" s="4" customFormat="1" ht="24.95" customHeight="1" spans="1:39">
      <c r="A26" s="138" t="s">
        <v>109</v>
      </c>
      <c r="B26" s="233">
        <v>2601.5</v>
      </c>
      <c r="C26" s="226">
        <v>3828.620072</v>
      </c>
      <c r="D26" s="137">
        <f t="shared" si="0"/>
        <v>1.47169712550452</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row>
    <row r="27" s="4" customFormat="1" ht="24.95" customHeight="1" spans="1:39">
      <c r="A27" s="138" t="s">
        <v>288</v>
      </c>
      <c r="B27" s="233">
        <v>6140</v>
      </c>
      <c r="C27" s="226">
        <v>7140</v>
      </c>
      <c r="D27" s="137">
        <f t="shared" si="0"/>
        <v>1.1628664495114</v>
      </c>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row>
    <row r="28" s="4" customFormat="1" ht="24.95" customHeight="1" spans="1:39">
      <c r="A28" s="138" t="s">
        <v>289</v>
      </c>
      <c r="B28" s="233">
        <v>21248</v>
      </c>
      <c r="C28" s="236">
        <f>47652.6615-2100</f>
        <v>45552.6615</v>
      </c>
      <c r="D28" s="137">
        <f t="shared" si="0"/>
        <v>2.14385643354669</v>
      </c>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row>
    <row r="29" s="4" customFormat="1" ht="24.95" customHeight="1" spans="1:39">
      <c r="A29" s="138" t="s">
        <v>290</v>
      </c>
      <c r="B29" s="233">
        <v>12699.04</v>
      </c>
      <c r="C29" s="226">
        <v>18983</v>
      </c>
      <c r="D29" s="137">
        <f t="shared" si="0"/>
        <v>1.49483740503219</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row>
    <row r="30" s="4" customFormat="1" ht="24.95" customHeight="1" spans="1:39">
      <c r="A30" s="138" t="s">
        <v>291</v>
      </c>
      <c r="B30" s="233">
        <v>5</v>
      </c>
      <c r="C30" s="232"/>
      <c r="D30" s="137">
        <f t="shared" si="0"/>
        <v>0</v>
      </c>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row>
  </sheetData>
  <sheetProtection formatCells="0" formatColumns="0" formatRows="0"/>
  <mergeCells count="1">
    <mergeCell ref="A2:D2"/>
  </mergeCells>
  <printOptions horizontalCentered="1"/>
  <pageMargins left="0.708661417322835" right="0.708661417322835" top="0.551181102362205" bottom="0.354330708661417" header="0.31496062992126" footer="0.31496062992126"/>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43"/>
  <sheetViews>
    <sheetView showGridLines="0" showZeros="0" zoomScale="115" zoomScaleNormal="115" workbookViewId="0">
      <selection activeCell="C43" sqref="C43"/>
    </sheetView>
  </sheetViews>
  <sheetFormatPr defaultColWidth="6.75" defaultRowHeight="11.25"/>
  <cols>
    <col min="1" max="1" width="35.625" style="79" customWidth="1"/>
    <col min="2" max="3" width="15.625" style="175" customWidth="1"/>
    <col min="4" max="4" width="15.625" style="222" customWidth="1"/>
    <col min="5" max="5" width="9" style="79" customWidth="1"/>
    <col min="6" max="6" width="5.625" style="79" customWidth="1"/>
    <col min="7" max="7" width="0.75" style="79" customWidth="1"/>
    <col min="8" max="8" width="10.125" style="79" customWidth="1"/>
    <col min="9" max="9" width="5.875" style="79" customWidth="1"/>
    <col min="10" max="16384" width="6.75" style="79"/>
  </cols>
  <sheetData>
    <row r="1" ht="19.5" customHeight="1" spans="1:1">
      <c r="A1" s="4" t="s">
        <v>296</v>
      </c>
    </row>
    <row r="2" s="160" customFormat="1" ht="33" customHeight="1" spans="1:252">
      <c r="A2" s="164" t="s">
        <v>297</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row>
    <row r="3" s="161" customFormat="1" ht="19.5" customHeight="1" spans="1:252">
      <c r="A3" s="165"/>
      <c r="B3" s="176"/>
      <c r="C3" s="176"/>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row>
    <row r="4" s="162" customFormat="1" ht="50.1" customHeight="1" spans="1:252">
      <c r="A4" s="167" t="s">
        <v>56</v>
      </c>
      <c r="B4" s="218" t="s">
        <v>286</v>
      </c>
      <c r="C4" s="218" t="s">
        <v>282</v>
      </c>
      <c r="D4" s="167" t="s">
        <v>287</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74"/>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row>
    <row r="5" s="163" customFormat="1" ht="24" customHeight="1" spans="1:4">
      <c r="A5" s="168" t="s">
        <v>121</v>
      </c>
      <c r="B5" s="179">
        <f>SUM(B6:B29)</f>
        <v>190518.64</v>
      </c>
      <c r="C5" s="179">
        <f>SUM(C6:C29)</f>
        <v>222731</v>
      </c>
      <c r="D5" s="223">
        <f>C5/B5</f>
        <v>1.1690772094531</v>
      </c>
    </row>
    <row r="6" s="163" customFormat="1" ht="24" customHeight="1" spans="1:4">
      <c r="A6" s="224" t="s">
        <v>122</v>
      </c>
      <c r="B6" s="225">
        <v>971</v>
      </c>
      <c r="C6" s="179">
        <v>971</v>
      </c>
      <c r="D6" s="223">
        <f t="shared" ref="D6:D41" si="0">C6/B6</f>
        <v>1</v>
      </c>
    </row>
    <row r="7" s="163" customFormat="1" ht="24" customHeight="1" spans="1:4">
      <c r="A7" s="224" t="s">
        <v>123</v>
      </c>
      <c r="B7" s="225">
        <v>2397</v>
      </c>
      <c r="C7" s="225">
        <v>2397</v>
      </c>
      <c r="D7" s="223">
        <f t="shared" si="0"/>
        <v>1</v>
      </c>
    </row>
    <row r="8" s="163" customFormat="1" ht="24" customHeight="1" spans="1:4">
      <c r="A8" s="224" t="s">
        <v>124</v>
      </c>
      <c r="B8" s="225">
        <v>369</v>
      </c>
      <c r="C8" s="225">
        <v>369</v>
      </c>
      <c r="D8" s="223">
        <f t="shared" si="0"/>
        <v>1</v>
      </c>
    </row>
    <row r="9" s="163" customFormat="1" ht="24" customHeight="1" spans="1:4">
      <c r="A9" s="224" t="s">
        <v>125</v>
      </c>
      <c r="B9" s="225">
        <v>4.41</v>
      </c>
      <c r="C9" s="179"/>
      <c r="D9" s="223">
        <f t="shared" si="0"/>
        <v>0</v>
      </c>
    </row>
    <row r="10" s="163" customFormat="1" ht="24" customHeight="1" spans="1:4">
      <c r="A10" s="224" t="s">
        <v>126</v>
      </c>
      <c r="B10" s="225">
        <v>1840</v>
      </c>
      <c r="C10" s="179">
        <v>1858</v>
      </c>
      <c r="D10" s="223">
        <f t="shared" si="0"/>
        <v>1.00978260869565</v>
      </c>
    </row>
    <row r="11" s="163" customFormat="1" ht="24" customHeight="1" spans="1:4">
      <c r="A11" s="224" t="s">
        <v>127</v>
      </c>
      <c r="B11" s="225">
        <v>51243</v>
      </c>
      <c r="C11" s="179">
        <v>51243</v>
      </c>
      <c r="D11" s="223">
        <f t="shared" si="0"/>
        <v>1</v>
      </c>
    </row>
    <row r="12" s="163" customFormat="1" ht="24" customHeight="1" spans="1:4">
      <c r="A12" s="224" t="s">
        <v>128</v>
      </c>
      <c r="B12" s="225">
        <v>10690</v>
      </c>
      <c r="C12" s="179">
        <v>23681</v>
      </c>
      <c r="D12" s="223">
        <f t="shared" si="0"/>
        <v>2.21524789522919</v>
      </c>
    </row>
    <row r="13" s="163" customFormat="1" ht="24" customHeight="1" spans="1:4">
      <c r="A13" s="224" t="s">
        <v>129</v>
      </c>
      <c r="B13" s="225">
        <v>15211.25</v>
      </c>
      <c r="C13" s="179">
        <v>15521</v>
      </c>
      <c r="D13" s="223">
        <f t="shared" si="0"/>
        <v>1.02036321801298</v>
      </c>
    </row>
    <row r="14" s="163" customFormat="1" ht="24" customHeight="1" spans="1:4">
      <c r="A14" s="224" t="s">
        <v>130</v>
      </c>
      <c r="B14" s="225"/>
      <c r="C14" s="179">
        <v>2187</v>
      </c>
      <c r="D14" s="223"/>
    </row>
    <row r="15" s="163" customFormat="1" ht="24" customHeight="1" spans="1:4">
      <c r="A15" s="224" t="s">
        <v>131</v>
      </c>
      <c r="B15" s="225">
        <v>3797</v>
      </c>
      <c r="C15" s="179">
        <v>3797</v>
      </c>
      <c r="D15" s="223">
        <f t="shared" si="0"/>
        <v>1</v>
      </c>
    </row>
    <row r="16" s="163" customFormat="1" ht="24" customHeight="1" spans="1:4">
      <c r="A16" s="224" t="s">
        <v>132</v>
      </c>
      <c r="B16" s="225">
        <v>16348</v>
      </c>
      <c r="C16" s="179">
        <v>15647</v>
      </c>
      <c r="D16" s="223">
        <f t="shared" si="0"/>
        <v>0.957120137019819</v>
      </c>
    </row>
    <row r="17" s="163" customFormat="1" ht="24" customHeight="1" spans="1:4">
      <c r="A17" s="224" t="s">
        <v>298</v>
      </c>
      <c r="B17" s="225"/>
      <c r="C17" s="179">
        <v>15079</v>
      </c>
      <c r="D17" s="223"/>
    </row>
    <row r="18" s="163" customFormat="1" ht="24" customHeight="1" spans="1:4">
      <c r="A18" s="224" t="s">
        <v>133</v>
      </c>
      <c r="B18" s="225">
        <v>9282</v>
      </c>
      <c r="C18" s="179"/>
      <c r="D18" s="223">
        <f t="shared" si="0"/>
        <v>0</v>
      </c>
    </row>
    <row r="19" s="163" customFormat="1" ht="24" customHeight="1" spans="1:4">
      <c r="A19" s="224" t="s">
        <v>134</v>
      </c>
      <c r="B19" s="225">
        <v>25</v>
      </c>
      <c r="C19" s="179">
        <v>94</v>
      </c>
      <c r="D19" s="223">
        <f t="shared" si="0"/>
        <v>3.76</v>
      </c>
    </row>
    <row r="20" s="163" customFormat="1" ht="24" customHeight="1" spans="1:4">
      <c r="A20" s="224" t="s">
        <v>135</v>
      </c>
      <c r="B20" s="225">
        <v>1863</v>
      </c>
      <c r="C20" s="226">
        <v>1798</v>
      </c>
      <c r="D20" s="223">
        <f t="shared" si="0"/>
        <v>0.965110037573806</v>
      </c>
    </row>
    <row r="21" s="163" customFormat="1" ht="24" customHeight="1" spans="1:4">
      <c r="A21" s="224" t="s">
        <v>136</v>
      </c>
      <c r="B21" s="225">
        <v>24738</v>
      </c>
      <c r="C21" s="226">
        <v>25606</v>
      </c>
      <c r="D21" s="223">
        <f t="shared" si="0"/>
        <v>1.03508771929825</v>
      </c>
    </row>
    <row r="22" s="163" customFormat="1" ht="24" customHeight="1" spans="1:4">
      <c r="A22" s="224" t="s">
        <v>137</v>
      </c>
      <c r="B22" s="225"/>
      <c r="C22" s="226">
        <v>75</v>
      </c>
      <c r="D22" s="223"/>
    </row>
    <row r="23" s="163" customFormat="1" ht="24" customHeight="1" spans="1:4">
      <c r="A23" s="224" t="s">
        <v>138</v>
      </c>
      <c r="B23" s="225">
        <v>507</v>
      </c>
      <c r="C23" s="179">
        <v>1460</v>
      </c>
      <c r="D23" s="223">
        <f t="shared" si="0"/>
        <v>2.87968441814596</v>
      </c>
    </row>
    <row r="24" s="163" customFormat="1" ht="24" customHeight="1" spans="1:4">
      <c r="A24" s="224" t="s">
        <v>139</v>
      </c>
      <c r="B24" s="225">
        <v>21964</v>
      </c>
      <c r="C24" s="179">
        <v>22621</v>
      </c>
      <c r="D24" s="223">
        <f t="shared" si="0"/>
        <v>1.02991258422874</v>
      </c>
    </row>
    <row r="25" s="163" customFormat="1" ht="24" customHeight="1" spans="1:4">
      <c r="A25" s="224" t="s">
        <v>140</v>
      </c>
      <c r="B25" s="225">
        <v>9444</v>
      </c>
      <c r="C25" s="226">
        <v>10470</v>
      </c>
      <c r="D25" s="223">
        <f t="shared" si="0"/>
        <v>1.10864040660737</v>
      </c>
    </row>
    <row r="26" s="163" customFormat="1" ht="24" customHeight="1" spans="1:4">
      <c r="A26" s="224" t="s">
        <v>141</v>
      </c>
      <c r="B26" s="225">
        <v>2151</v>
      </c>
      <c r="C26" s="179">
        <v>2173</v>
      </c>
      <c r="D26" s="223">
        <f t="shared" si="0"/>
        <v>1.01022780102278</v>
      </c>
    </row>
    <row r="27" s="163" customFormat="1" ht="24" customHeight="1" spans="1:4">
      <c r="A27" s="224" t="s">
        <v>142</v>
      </c>
      <c r="B27" s="225">
        <v>16598</v>
      </c>
      <c r="C27" s="179">
        <v>25409</v>
      </c>
      <c r="D27" s="223">
        <f t="shared" si="0"/>
        <v>1.53084709001084</v>
      </c>
    </row>
    <row r="28" s="163" customFormat="1" ht="24" customHeight="1" spans="1:4">
      <c r="A28" s="224" t="s">
        <v>143</v>
      </c>
      <c r="B28" s="225">
        <v>921</v>
      </c>
      <c r="C28" s="179"/>
      <c r="D28" s="223">
        <f t="shared" si="0"/>
        <v>0</v>
      </c>
    </row>
    <row r="29" s="163" customFormat="1" ht="24" customHeight="1" spans="1:4">
      <c r="A29" s="224" t="s">
        <v>144</v>
      </c>
      <c r="B29" s="225">
        <v>154.98</v>
      </c>
      <c r="C29" s="226">
        <v>275</v>
      </c>
      <c r="D29" s="223">
        <f t="shared" si="0"/>
        <v>1.77442250612982</v>
      </c>
    </row>
    <row r="30" s="163" customFormat="1" ht="24" customHeight="1" spans="1:4">
      <c r="A30" s="181" t="s">
        <v>145</v>
      </c>
      <c r="B30" s="179">
        <f>SUM(B31:B41)</f>
        <v>31739.36</v>
      </c>
      <c r="C30" s="179">
        <f>SUM(C31:C41)</f>
        <v>36295</v>
      </c>
      <c r="D30" s="223">
        <f t="shared" si="0"/>
        <v>1.14353282485847</v>
      </c>
    </row>
    <row r="31" s="163" customFormat="1" ht="24" customHeight="1" spans="1:4">
      <c r="A31" s="227" t="s">
        <v>148</v>
      </c>
      <c r="B31" s="228"/>
      <c r="C31" s="226">
        <v>384</v>
      </c>
      <c r="D31" s="223"/>
    </row>
    <row r="32" s="163" customFormat="1" ht="24" customHeight="1" spans="1:4">
      <c r="A32" s="229" t="s">
        <v>149</v>
      </c>
      <c r="B32" s="226">
        <v>40</v>
      </c>
      <c r="C32" s="226">
        <v>140</v>
      </c>
      <c r="D32" s="223">
        <f t="shared" si="0"/>
        <v>3.5</v>
      </c>
    </row>
    <row r="33" s="163" customFormat="1" ht="24" customHeight="1" spans="1:4">
      <c r="A33" s="229" t="s">
        <v>150</v>
      </c>
      <c r="B33" s="226">
        <v>250</v>
      </c>
      <c r="C33" s="226"/>
      <c r="D33" s="223">
        <f t="shared" si="0"/>
        <v>0</v>
      </c>
    </row>
    <row r="34" s="163" customFormat="1" ht="24" customHeight="1" spans="1:4">
      <c r="A34" s="229" t="s">
        <v>151</v>
      </c>
      <c r="B34" s="226">
        <v>413</v>
      </c>
      <c r="C34" s="230">
        <v>584</v>
      </c>
      <c r="D34" s="223">
        <f t="shared" si="0"/>
        <v>1.41404358353511</v>
      </c>
    </row>
    <row r="35" s="163" customFormat="1" ht="24" customHeight="1" spans="1:4">
      <c r="A35" s="229" t="s">
        <v>152</v>
      </c>
      <c r="B35" s="226">
        <v>597.25</v>
      </c>
      <c r="C35" s="226">
        <v>2061</v>
      </c>
      <c r="D35" s="223">
        <f t="shared" si="0"/>
        <v>3.45081624110506</v>
      </c>
    </row>
    <row r="36" s="163" customFormat="1" ht="24" customHeight="1" spans="1:4">
      <c r="A36" s="229" t="s">
        <v>154</v>
      </c>
      <c r="B36" s="226">
        <v>20752</v>
      </c>
      <c r="C36" s="226">
        <v>9862</v>
      </c>
      <c r="D36" s="223">
        <f t="shared" si="0"/>
        <v>0.475231303006939</v>
      </c>
    </row>
    <row r="37" s="163" customFormat="1" ht="24" customHeight="1" spans="1:4">
      <c r="A37" s="229" t="s">
        <v>155</v>
      </c>
      <c r="B37" s="226">
        <v>6487.11</v>
      </c>
      <c r="C37" s="226">
        <v>10570</v>
      </c>
      <c r="D37" s="223">
        <f t="shared" si="0"/>
        <v>1.6293850420295</v>
      </c>
    </row>
    <row r="38" s="163" customFormat="1" ht="24" customHeight="1" spans="1:4">
      <c r="A38" s="229" t="s">
        <v>156</v>
      </c>
      <c r="B38" s="226">
        <v>1900</v>
      </c>
      <c r="C38" s="226">
        <v>800</v>
      </c>
      <c r="D38" s="223">
        <f t="shared" si="0"/>
        <v>0.421052631578947</v>
      </c>
    </row>
    <row r="39" s="163" customFormat="1" ht="24" customHeight="1" spans="1:4">
      <c r="A39" s="229" t="s">
        <v>157</v>
      </c>
      <c r="B39" s="226">
        <v>80</v>
      </c>
      <c r="C39" s="226">
        <v>478</v>
      </c>
      <c r="D39" s="223">
        <f t="shared" si="0"/>
        <v>5.975</v>
      </c>
    </row>
    <row r="40" s="163" customFormat="1" ht="24" customHeight="1" spans="1:4">
      <c r="A40" s="229" t="s">
        <v>160</v>
      </c>
      <c r="B40" s="226">
        <v>1110</v>
      </c>
      <c r="C40" s="226">
        <v>9394</v>
      </c>
      <c r="D40" s="223">
        <f t="shared" si="0"/>
        <v>8.46306306306306</v>
      </c>
    </row>
    <row r="41" s="163" customFormat="1" ht="24" customHeight="1" spans="1:4">
      <c r="A41" s="229" t="s">
        <v>161</v>
      </c>
      <c r="B41" s="226">
        <v>110</v>
      </c>
      <c r="C41" s="226">
        <v>2022</v>
      </c>
      <c r="D41" s="223">
        <f t="shared" si="0"/>
        <v>18.3818181818182</v>
      </c>
    </row>
    <row r="42" s="163" customFormat="1" ht="24" customHeight="1" spans="1:4">
      <c r="A42" s="181"/>
      <c r="B42" s="179"/>
      <c r="C42" s="179"/>
      <c r="D42" s="231"/>
    </row>
    <row r="43" s="163" customFormat="1" ht="24" customHeight="1" spans="1:5">
      <c r="A43" s="172" t="s">
        <v>188</v>
      </c>
      <c r="B43" s="179">
        <f>B30+B5</f>
        <v>222258</v>
      </c>
      <c r="C43" s="179">
        <f>C30+C5</f>
        <v>259026</v>
      </c>
      <c r="D43" s="231"/>
      <c r="E43" s="79"/>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fitToHeight="2"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
  <sheetViews>
    <sheetView showGridLines="0" showZeros="0" workbookViewId="0">
      <selection activeCell="C10" sqref="C10"/>
    </sheetView>
  </sheetViews>
  <sheetFormatPr defaultColWidth="6.75" defaultRowHeight="11.25"/>
  <cols>
    <col min="1" max="1" width="35.625" style="79" customWidth="1"/>
    <col min="2" max="3" width="15.625" style="175" customWidth="1"/>
    <col min="4" max="4" width="15.625" style="130" customWidth="1"/>
    <col min="5" max="7" width="9" style="79" customWidth="1"/>
    <col min="8" max="8" width="5.625" style="79" customWidth="1"/>
    <col min="9" max="9" width="0.75" style="79" customWidth="1"/>
    <col min="10" max="10" width="10.125" style="79" customWidth="1"/>
    <col min="11" max="11" width="5.875" style="79" customWidth="1"/>
    <col min="12" max="16384" width="6.75" style="79"/>
  </cols>
  <sheetData>
    <row r="1" ht="19.5" customHeight="1" spans="1:1">
      <c r="A1" s="4" t="s">
        <v>299</v>
      </c>
    </row>
    <row r="2" s="160" customFormat="1" ht="33" customHeight="1" spans="1:254">
      <c r="A2" s="164" t="s">
        <v>300</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s="161" customFormat="1" ht="19.5" customHeight="1" spans="1:254">
      <c r="A3" s="165"/>
      <c r="B3" s="176"/>
      <c r="C3" s="176"/>
      <c r="D3" s="177"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56</v>
      </c>
      <c r="B4" s="218" t="s">
        <v>286</v>
      </c>
      <c r="C4" s="218" t="s">
        <v>282</v>
      </c>
      <c r="D4" s="134" t="s">
        <v>287</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4"/>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71" t="s">
        <v>166</v>
      </c>
      <c r="B5" s="219">
        <v>49405</v>
      </c>
      <c r="C5" s="179">
        <v>46635</v>
      </c>
      <c r="D5" s="180">
        <f>C5/B5</f>
        <v>0.943932800323854</v>
      </c>
    </row>
    <row r="6" s="163" customFormat="1" ht="24.95" customHeight="1" spans="1:4">
      <c r="A6" s="220" t="s">
        <v>301</v>
      </c>
      <c r="B6" s="219">
        <v>49405</v>
      </c>
      <c r="C6" s="179">
        <v>46635</v>
      </c>
      <c r="D6" s="180">
        <f>C6/B6</f>
        <v>0.943932800323854</v>
      </c>
    </row>
    <row r="7" s="163" customFormat="1" ht="24.95" customHeight="1" spans="1:4">
      <c r="A7" s="221"/>
      <c r="B7" s="219"/>
      <c r="C7" s="179"/>
      <c r="D7" s="180"/>
    </row>
    <row r="8" s="163" customFormat="1" ht="24.95" customHeight="1" spans="1:4">
      <c r="A8" s="171" t="s">
        <v>169</v>
      </c>
      <c r="B8" s="179"/>
      <c r="C8" s="179"/>
      <c r="D8" s="180"/>
    </row>
    <row r="9" s="163" customFormat="1" ht="24.95" customHeight="1" spans="1:4">
      <c r="A9" s="171"/>
      <c r="B9" s="179"/>
      <c r="C9" s="179"/>
      <c r="D9" s="180"/>
    </row>
    <row r="10" s="163" customFormat="1" ht="24.95" customHeight="1" spans="1:4">
      <c r="A10" s="172" t="s">
        <v>188</v>
      </c>
      <c r="B10" s="219">
        <v>49405</v>
      </c>
      <c r="C10" s="179">
        <v>46635</v>
      </c>
      <c r="D10" s="180">
        <f>C10/B10</f>
        <v>0.943932800323854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C19" sqref="C19"/>
    </sheetView>
  </sheetViews>
  <sheetFormatPr defaultColWidth="9.125" defaultRowHeight="14.25" outlineLevelCol="3"/>
  <cols>
    <col min="1" max="1" width="35.625" style="187" customWidth="1"/>
    <col min="2" max="3" width="15.625" style="188" customWidth="1"/>
    <col min="4" max="4" width="15.625" style="187"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2" customFormat="1" ht="19.5" customHeight="1" spans="1:3">
      <c r="A1" s="4" t="s">
        <v>302</v>
      </c>
      <c r="B1" s="190"/>
      <c r="C1" s="190"/>
    </row>
    <row r="2" s="183" customFormat="1" ht="20.25" spans="1:4">
      <c r="A2" s="106" t="s">
        <v>303</v>
      </c>
      <c r="B2" s="106"/>
      <c r="C2" s="106"/>
      <c r="D2" s="106"/>
    </row>
    <row r="3" s="184" customFormat="1" ht="19.5" customHeight="1" spans="1:4">
      <c r="A3" s="191"/>
      <c r="B3" s="192"/>
      <c r="C3" s="192"/>
      <c r="D3" s="194" t="s">
        <v>55</v>
      </c>
    </row>
    <row r="4" s="184" customFormat="1" ht="50.1" customHeight="1" spans="1:4">
      <c r="A4" s="195" t="s">
        <v>56</v>
      </c>
      <c r="B4" s="144" t="s">
        <v>58</v>
      </c>
      <c r="C4" s="144" t="s">
        <v>282</v>
      </c>
      <c r="D4" s="167" t="s">
        <v>283</v>
      </c>
    </row>
    <row r="5" s="185" customFormat="1" ht="24.95" customHeight="1" spans="1:4">
      <c r="A5" s="196" t="s">
        <v>60</v>
      </c>
      <c r="B5" s="197">
        <f>SUM(B6:B19)</f>
        <v>162255</v>
      </c>
      <c r="C5" s="197">
        <f>SUM(C6:C19)</f>
        <v>122330</v>
      </c>
      <c r="D5" s="198">
        <f>C5/B5</f>
        <v>0.753936704569967</v>
      </c>
    </row>
    <row r="6" s="185" customFormat="1" ht="24.95" customHeight="1" spans="1:4">
      <c r="A6" s="168" t="s">
        <v>191</v>
      </c>
      <c r="B6" s="199"/>
      <c r="C6" s="199"/>
      <c r="D6" s="198"/>
    </row>
    <row r="7" s="185" customFormat="1" ht="24.95" customHeight="1" spans="1:4">
      <c r="A7" s="168" t="s">
        <v>192</v>
      </c>
      <c r="B7" s="199"/>
      <c r="C7" s="199"/>
      <c r="D7" s="198"/>
    </row>
    <row r="8" s="185" customFormat="1" ht="24.95" customHeight="1" spans="1:4">
      <c r="A8" s="168" t="s">
        <v>193</v>
      </c>
      <c r="B8" s="199"/>
      <c r="C8" s="199"/>
      <c r="D8" s="198"/>
    </row>
    <row r="9" s="185" customFormat="1" ht="24.95" customHeight="1" spans="1:4">
      <c r="A9" s="168" t="s">
        <v>194</v>
      </c>
      <c r="B9" s="199"/>
      <c r="C9" s="199"/>
      <c r="D9" s="198"/>
    </row>
    <row r="10" s="185" customFormat="1" ht="24.95" customHeight="1" spans="1:4">
      <c r="A10" s="168" t="s">
        <v>195</v>
      </c>
      <c r="B10" s="201">
        <v>7999</v>
      </c>
      <c r="C10" s="199"/>
      <c r="D10" s="198">
        <f t="shared" ref="D10:D19" si="0">C10/B10</f>
        <v>0</v>
      </c>
    </row>
    <row r="11" s="185" customFormat="1" ht="24.95" customHeight="1" spans="1:4">
      <c r="A11" s="168" t="s">
        <v>196</v>
      </c>
      <c r="B11" s="201">
        <v>769</v>
      </c>
      <c r="C11" s="199"/>
      <c r="D11" s="198">
        <f t="shared" si="0"/>
        <v>0</v>
      </c>
    </row>
    <row r="12" s="186" customFormat="1" ht="24.95" customHeight="1" spans="1:4">
      <c r="A12" s="168" t="s">
        <v>197</v>
      </c>
      <c r="B12" s="217">
        <f>126650+5000</f>
        <v>131650</v>
      </c>
      <c r="C12" s="201">
        <v>110000</v>
      </c>
      <c r="D12" s="198">
        <f t="shared" si="0"/>
        <v>0.835548803646031</v>
      </c>
    </row>
    <row r="13" s="187" customFormat="1" ht="24.95" customHeight="1" spans="1:4">
      <c r="A13" s="168" t="s">
        <v>198</v>
      </c>
      <c r="B13" s="201"/>
      <c r="C13" s="199"/>
      <c r="D13" s="198"/>
    </row>
    <row r="14" ht="24.95" customHeight="1" spans="1:4">
      <c r="A14" s="168" t="s">
        <v>199</v>
      </c>
      <c r="B14" s="201"/>
      <c r="C14" s="199"/>
      <c r="D14" s="198"/>
    </row>
    <row r="15" ht="24.95" customHeight="1" spans="1:4">
      <c r="A15" s="168" t="s">
        <v>200</v>
      </c>
      <c r="B15" s="201"/>
      <c r="C15" s="199"/>
      <c r="D15" s="198"/>
    </row>
    <row r="16" ht="24.95" customHeight="1" spans="1:4">
      <c r="A16" s="168" t="s">
        <v>201</v>
      </c>
      <c r="B16" s="201">
        <v>1126</v>
      </c>
      <c r="C16" s="199">
        <v>330</v>
      </c>
      <c r="D16" s="198">
        <f t="shared" si="0"/>
        <v>0.293072824156306</v>
      </c>
    </row>
    <row r="17" ht="35.25" customHeight="1" spans="1:4">
      <c r="A17" s="168" t="s">
        <v>202</v>
      </c>
      <c r="B17" s="201"/>
      <c r="C17" s="199"/>
      <c r="D17" s="198"/>
    </row>
    <row r="18" ht="24.95" customHeight="1" spans="1:4">
      <c r="A18" s="168" t="s">
        <v>203</v>
      </c>
      <c r="B18" s="199">
        <v>18000</v>
      </c>
      <c r="C18" s="199">
        <v>12000</v>
      </c>
      <c r="D18" s="198">
        <f t="shared" si="0"/>
        <v>0.666666666666667</v>
      </c>
    </row>
    <row r="19" ht="24.95" customHeight="1" spans="1:4">
      <c r="A19" s="168" t="s">
        <v>204</v>
      </c>
      <c r="B19" s="197">
        <v>2711</v>
      </c>
      <c r="C19" s="197"/>
      <c r="D19" s="198">
        <f t="shared" si="0"/>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showGridLines="0" showZeros="0" workbookViewId="0">
      <selection activeCell="B5" sqref="B5"/>
    </sheetView>
  </sheetViews>
  <sheetFormatPr defaultColWidth="9.125" defaultRowHeight="14.25" outlineLevelCol="4"/>
  <cols>
    <col min="1" max="1" width="35.625" style="187" customWidth="1"/>
    <col min="2" max="2" width="15.625" style="204" customWidth="1"/>
    <col min="3" max="3" width="15.625" style="188" customWidth="1"/>
    <col min="4" max="4" width="15.625" style="187" customWidth="1"/>
    <col min="5" max="243" width="9.125" style="189"/>
    <col min="244" max="244" width="30.125" style="189" customWidth="1"/>
    <col min="245" max="247" width="16.625" style="189" customWidth="1"/>
    <col min="248" max="248" width="30.125" style="189" customWidth="1"/>
    <col min="249" max="251" width="18" style="189" customWidth="1"/>
    <col min="252" max="256" width="9.125" style="189" hidden="1" customWidth="1"/>
    <col min="257" max="499" width="9.125" style="189"/>
    <col min="500" max="500" width="30.125" style="189" customWidth="1"/>
    <col min="501" max="503" width="16.625" style="189" customWidth="1"/>
    <col min="504" max="504" width="30.125" style="189" customWidth="1"/>
    <col min="505" max="507" width="18" style="189" customWidth="1"/>
    <col min="508" max="512" width="9.125" style="189" hidden="1" customWidth="1"/>
    <col min="513" max="755" width="9.125" style="189"/>
    <col min="756" max="756" width="30.125" style="189" customWidth="1"/>
    <col min="757" max="759" width="16.625" style="189" customWidth="1"/>
    <col min="760" max="760" width="30.125" style="189" customWidth="1"/>
    <col min="761" max="763" width="18" style="189" customWidth="1"/>
    <col min="764" max="768" width="9.125" style="189" hidden="1" customWidth="1"/>
    <col min="769" max="1011" width="9.125" style="189"/>
    <col min="1012" max="1012" width="30.125" style="189" customWidth="1"/>
    <col min="1013" max="1015" width="16.625" style="189" customWidth="1"/>
    <col min="1016" max="1016" width="30.125" style="189" customWidth="1"/>
    <col min="1017" max="1019" width="18" style="189" customWidth="1"/>
    <col min="1020" max="1024" width="9.125" style="189" hidden="1" customWidth="1"/>
    <col min="1025" max="1267" width="9.125" style="189"/>
    <col min="1268" max="1268" width="30.125" style="189" customWidth="1"/>
    <col min="1269" max="1271" width="16.625" style="189" customWidth="1"/>
    <col min="1272" max="1272" width="30.125" style="189" customWidth="1"/>
    <col min="1273" max="1275" width="18" style="189" customWidth="1"/>
    <col min="1276" max="1280" width="9.125" style="189" hidden="1" customWidth="1"/>
    <col min="1281" max="1523" width="9.125" style="189"/>
    <col min="1524" max="1524" width="30.125" style="189" customWidth="1"/>
    <col min="1525" max="1527" width="16.625" style="189" customWidth="1"/>
    <col min="1528" max="1528" width="30.125" style="189" customWidth="1"/>
    <col min="1529" max="1531" width="18" style="189" customWidth="1"/>
    <col min="1532" max="1536" width="9.125" style="189" hidden="1" customWidth="1"/>
    <col min="1537" max="1779" width="9.125" style="189"/>
    <col min="1780" max="1780" width="30.125" style="189" customWidth="1"/>
    <col min="1781" max="1783" width="16.625" style="189" customWidth="1"/>
    <col min="1784" max="1784" width="30.125" style="189" customWidth="1"/>
    <col min="1785" max="1787" width="18" style="189" customWidth="1"/>
    <col min="1788" max="1792" width="9.125" style="189" hidden="1" customWidth="1"/>
    <col min="1793" max="2035" width="9.125" style="189"/>
    <col min="2036" max="2036" width="30.125" style="189" customWidth="1"/>
    <col min="2037" max="2039" width="16.625" style="189" customWidth="1"/>
    <col min="2040" max="2040" width="30.125" style="189" customWidth="1"/>
    <col min="2041" max="2043" width="18" style="189" customWidth="1"/>
    <col min="2044" max="2048" width="9.125" style="189" hidden="1" customWidth="1"/>
    <col min="2049" max="2291" width="9.125" style="189"/>
    <col min="2292" max="2292" width="30.125" style="189" customWidth="1"/>
    <col min="2293" max="2295" width="16.625" style="189" customWidth="1"/>
    <col min="2296" max="2296" width="30.125" style="189" customWidth="1"/>
    <col min="2297" max="2299" width="18" style="189" customWidth="1"/>
    <col min="2300" max="2304" width="9.125" style="189" hidden="1" customWidth="1"/>
    <col min="2305" max="2547" width="9.125" style="189"/>
    <col min="2548" max="2548" width="30.125" style="189" customWidth="1"/>
    <col min="2549" max="2551" width="16.625" style="189" customWidth="1"/>
    <col min="2552" max="2552" width="30.125" style="189" customWidth="1"/>
    <col min="2553" max="2555" width="18" style="189" customWidth="1"/>
    <col min="2556" max="2560" width="9.125" style="189" hidden="1" customWidth="1"/>
    <col min="2561" max="2803" width="9.125" style="189"/>
    <col min="2804" max="2804" width="30.125" style="189" customWidth="1"/>
    <col min="2805" max="2807" width="16.625" style="189" customWidth="1"/>
    <col min="2808" max="2808" width="30.125" style="189" customWidth="1"/>
    <col min="2809" max="2811" width="18" style="189" customWidth="1"/>
    <col min="2812" max="2816" width="9.125" style="189" hidden="1" customWidth="1"/>
    <col min="2817" max="3059" width="9.125" style="189"/>
    <col min="3060" max="3060" width="30.125" style="189" customWidth="1"/>
    <col min="3061" max="3063" width="16.625" style="189" customWidth="1"/>
    <col min="3064" max="3064" width="30.125" style="189" customWidth="1"/>
    <col min="3065" max="3067" width="18" style="189" customWidth="1"/>
    <col min="3068" max="3072" width="9.125" style="189" hidden="1" customWidth="1"/>
    <col min="3073" max="3315" width="9.125" style="189"/>
    <col min="3316" max="3316" width="30.125" style="189" customWidth="1"/>
    <col min="3317" max="3319" width="16.625" style="189" customWidth="1"/>
    <col min="3320" max="3320" width="30.125" style="189" customWidth="1"/>
    <col min="3321" max="3323" width="18" style="189" customWidth="1"/>
    <col min="3324" max="3328" width="9.125" style="189" hidden="1" customWidth="1"/>
    <col min="3329" max="3571" width="9.125" style="189"/>
    <col min="3572" max="3572" width="30.125" style="189" customWidth="1"/>
    <col min="3573" max="3575" width="16.625" style="189" customWidth="1"/>
    <col min="3576" max="3576" width="30.125" style="189" customWidth="1"/>
    <col min="3577" max="3579" width="18" style="189" customWidth="1"/>
    <col min="3580" max="3584" width="9.125" style="189" hidden="1" customWidth="1"/>
    <col min="3585" max="3827" width="9.125" style="189"/>
    <col min="3828" max="3828" width="30.125" style="189" customWidth="1"/>
    <col min="3829" max="3831" width="16.625" style="189" customWidth="1"/>
    <col min="3832" max="3832" width="30.125" style="189" customWidth="1"/>
    <col min="3833" max="3835" width="18" style="189" customWidth="1"/>
    <col min="3836" max="3840" width="9.125" style="189" hidden="1" customWidth="1"/>
    <col min="3841" max="4083" width="9.125" style="189"/>
    <col min="4084" max="4084" width="30.125" style="189" customWidth="1"/>
    <col min="4085" max="4087" width="16.625" style="189" customWidth="1"/>
    <col min="4088" max="4088" width="30.125" style="189" customWidth="1"/>
    <col min="4089" max="4091" width="18" style="189" customWidth="1"/>
    <col min="4092" max="4096" width="9.125" style="189" hidden="1" customWidth="1"/>
    <col min="4097" max="4339" width="9.125" style="189"/>
    <col min="4340" max="4340" width="30.125" style="189" customWidth="1"/>
    <col min="4341" max="4343" width="16.625" style="189" customWidth="1"/>
    <col min="4344" max="4344" width="30.125" style="189" customWidth="1"/>
    <col min="4345" max="4347" width="18" style="189" customWidth="1"/>
    <col min="4348" max="4352" width="9.125" style="189" hidden="1" customWidth="1"/>
    <col min="4353" max="4595" width="9.125" style="189"/>
    <col min="4596" max="4596" width="30.125" style="189" customWidth="1"/>
    <col min="4597" max="4599" width="16.625" style="189" customWidth="1"/>
    <col min="4600" max="4600" width="30.125" style="189" customWidth="1"/>
    <col min="4601" max="4603" width="18" style="189" customWidth="1"/>
    <col min="4604" max="4608" width="9.125" style="189" hidden="1" customWidth="1"/>
    <col min="4609" max="4851" width="9.125" style="189"/>
    <col min="4852" max="4852" width="30.125" style="189" customWidth="1"/>
    <col min="4853" max="4855" width="16.625" style="189" customWidth="1"/>
    <col min="4856" max="4856" width="30.125" style="189" customWidth="1"/>
    <col min="4857" max="4859" width="18" style="189" customWidth="1"/>
    <col min="4860" max="4864" width="9.125" style="189" hidden="1" customWidth="1"/>
    <col min="4865" max="5107" width="9.125" style="189"/>
    <col min="5108" max="5108" width="30.125" style="189" customWidth="1"/>
    <col min="5109" max="5111" width="16.625" style="189" customWidth="1"/>
    <col min="5112" max="5112" width="30.125" style="189" customWidth="1"/>
    <col min="5113" max="5115" width="18" style="189" customWidth="1"/>
    <col min="5116" max="5120" width="9.125" style="189" hidden="1" customWidth="1"/>
    <col min="5121" max="5363" width="9.125" style="189"/>
    <col min="5364" max="5364" width="30.125" style="189" customWidth="1"/>
    <col min="5365" max="5367" width="16.625" style="189" customWidth="1"/>
    <col min="5368" max="5368" width="30.125" style="189" customWidth="1"/>
    <col min="5369" max="5371" width="18" style="189" customWidth="1"/>
    <col min="5372" max="5376" width="9.125" style="189" hidden="1" customWidth="1"/>
    <col min="5377" max="5619" width="9.125" style="189"/>
    <col min="5620" max="5620" width="30.125" style="189" customWidth="1"/>
    <col min="5621" max="5623" width="16.625" style="189" customWidth="1"/>
    <col min="5624" max="5624" width="30.125" style="189" customWidth="1"/>
    <col min="5625" max="5627" width="18" style="189" customWidth="1"/>
    <col min="5628" max="5632" width="9.125" style="189" hidden="1" customWidth="1"/>
    <col min="5633" max="5875" width="9.125" style="189"/>
    <col min="5876" max="5876" width="30.125" style="189" customWidth="1"/>
    <col min="5877" max="5879" width="16.625" style="189" customWidth="1"/>
    <col min="5880" max="5880" width="30.125" style="189" customWidth="1"/>
    <col min="5881" max="5883" width="18" style="189" customWidth="1"/>
    <col min="5884" max="5888" width="9.125" style="189" hidden="1" customWidth="1"/>
    <col min="5889" max="6131" width="9.125" style="189"/>
    <col min="6132" max="6132" width="30.125" style="189" customWidth="1"/>
    <col min="6133" max="6135" width="16.625" style="189" customWidth="1"/>
    <col min="6136" max="6136" width="30.125" style="189" customWidth="1"/>
    <col min="6137" max="6139" width="18" style="189" customWidth="1"/>
    <col min="6140" max="6144" width="9.125" style="189" hidden="1" customWidth="1"/>
    <col min="6145" max="6387" width="9.125" style="189"/>
    <col min="6388" max="6388" width="30.125" style="189" customWidth="1"/>
    <col min="6389" max="6391" width="16.625" style="189" customWidth="1"/>
    <col min="6392" max="6392" width="30.125" style="189" customWidth="1"/>
    <col min="6393" max="6395" width="18" style="189" customWidth="1"/>
    <col min="6396" max="6400" width="9.125" style="189" hidden="1" customWidth="1"/>
    <col min="6401" max="6643" width="9.125" style="189"/>
    <col min="6644" max="6644" width="30.125" style="189" customWidth="1"/>
    <col min="6645" max="6647" width="16.625" style="189" customWidth="1"/>
    <col min="6648" max="6648" width="30.125" style="189" customWidth="1"/>
    <col min="6649" max="6651" width="18" style="189" customWidth="1"/>
    <col min="6652" max="6656" width="9.125" style="189" hidden="1" customWidth="1"/>
    <col min="6657" max="6899" width="9.125" style="189"/>
    <col min="6900" max="6900" width="30.125" style="189" customWidth="1"/>
    <col min="6901" max="6903" width="16.625" style="189" customWidth="1"/>
    <col min="6904" max="6904" width="30.125" style="189" customWidth="1"/>
    <col min="6905" max="6907" width="18" style="189" customWidth="1"/>
    <col min="6908" max="6912" width="9.125" style="189" hidden="1" customWidth="1"/>
    <col min="6913" max="7155" width="9.125" style="189"/>
    <col min="7156" max="7156" width="30.125" style="189" customWidth="1"/>
    <col min="7157" max="7159" width="16.625" style="189" customWidth="1"/>
    <col min="7160" max="7160" width="30.125" style="189" customWidth="1"/>
    <col min="7161" max="7163" width="18" style="189" customWidth="1"/>
    <col min="7164" max="7168" width="9.125" style="189" hidden="1" customWidth="1"/>
    <col min="7169" max="7411" width="9.125" style="189"/>
    <col min="7412" max="7412" width="30.125" style="189" customWidth="1"/>
    <col min="7413" max="7415" width="16.625" style="189" customWidth="1"/>
    <col min="7416" max="7416" width="30.125" style="189" customWidth="1"/>
    <col min="7417" max="7419" width="18" style="189" customWidth="1"/>
    <col min="7420" max="7424" width="9.125" style="189" hidden="1" customWidth="1"/>
    <col min="7425" max="7667" width="9.125" style="189"/>
    <col min="7668" max="7668" width="30.125" style="189" customWidth="1"/>
    <col min="7669" max="7671" width="16.625" style="189" customWidth="1"/>
    <col min="7672" max="7672" width="30.125" style="189" customWidth="1"/>
    <col min="7673" max="7675" width="18" style="189" customWidth="1"/>
    <col min="7676" max="7680" width="9.125" style="189" hidden="1" customWidth="1"/>
    <col min="7681" max="7923" width="9.125" style="189"/>
    <col min="7924" max="7924" width="30.125" style="189" customWidth="1"/>
    <col min="7925" max="7927" width="16.625" style="189" customWidth="1"/>
    <col min="7928" max="7928" width="30.125" style="189" customWidth="1"/>
    <col min="7929" max="7931" width="18" style="189" customWidth="1"/>
    <col min="7932" max="7936" width="9.125" style="189" hidden="1" customWidth="1"/>
    <col min="7937" max="8179" width="9.125" style="189"/>
    <col min="8180" max="8180" width="30.125" style="189" customWidth="1"/>
    <col min="8181" max="8183" width="16.625" style="189" customWidth="1"/>
    <col min="8184" max="8184" width="30.125" style="189" customWidth="1"/>
    <col min="8185" max="8187" width="18" style="189" customWidth="1"/>
    <col min="8188" max="8192" width="9.125" style="189" hidden="1" customWidth="1"/>
    <col min="8193" max="8435" width="9.125" style="189"/>
    <col min="8436" max="8436" width="30.125" style="189" customWidth="1"/>
    <col min="8437" max="8439" width="16.625" style="189" customWidth="1"/>
    <col min="8440" max="8440" width="30.125" style="189" customWidth="1"/>
    <col min="8441" max="8443" width="18" style="189" customWidth="1"/>
    <col min="8444" max="8448" width="9.125" style="189" hidden="1" customWidth="1"/>
    <col min="8449" max="8691" width="9.125" style="189"/>
    <col min="8692" max="8692" width="30.125" style="189" customWidth="1"/>
    <col min="8693" max="8695" width="16.625" style="189" customWidth="1"/>
    <col min="8696" max="8696" width="30.125" style="189" customWidth="1"/>
    <col min="8697" max="8699" width="18" style="189" customWidth="1"/>
    <col min="8700" max="8704" width="9.125" style="189" hidden="1" customWidth="1"/>
    <col min="8705" max="8947" width="9.125" style="189"/>
    <col min="8948" max="8948" width="30.125" style="189" customWidth="1"/>
    <col min="8949" max="8951" width="16.625" style="189" customWidth="1"/>
    <col min="8952" max="8952" width="30.125" style="189" customWidth="1"/>
    <col min="8953" max="8955" width="18" style="189" customWidth="1"/>
    <col min="8956" max="8960" width="9.125" style="189" hidden="1" customWidth="1"/>
    <col min="8961" max="9203" width="9.125" style="189"/>
    <col min="9204" max="9204" width="30.125" style="189" customWidth="1"/>
    <col min="9205" max="9207" width="16.625" style="189" customWidth="1"/>
    <col min="9208" max="9208" width="30.125" style="189" customWidth="1"/>
    <col min="9209" max="9211" width="18" style="189" customWidth="1"/>
    <col min="9212" max="9216" width="9.125" style="189" hidden="1" customWidth="1"/>
    <col min="9217" max="9459" width="9.125" style="189"/>
    <col min="9460" max="9460" width="30.125" style="189" customWidth="1"/>
    <col min="9461" max="9463" width="16.625" style="189" customWidth="1"/>
    <col min="9464" max="9464" width="30.125" style="189" customWidth="1"/>
    <col min="9465" max="9467" width="18" style="189" customWidth="1"/>
    <col min="9468" max="9472" width="9.125" style="189" hidden="1" customWidth="1"/>
    <col min="9473" max="9715" width="9.125" style="189"/>
    <col min="9716" max="9716" width="30.125" style="189" customWidth="1"/>
    <col min="9717" max="9719" width="16.625" style="189" customWidth="1"/>
    <col min="9720" max="9720" width="30.125" style="189" customWidth="1"/>
    <col min="9721" max="9723" width="18" style="189" customWidth="1"/>
    <col min="9724" max="9728" width="9.125" style="189" hidden="1" customWidth="1"/>
    <col min="9729" max="9971" width="9.125" style="189"/>
    <col min="9972" max="9972" width="30.125" style="189" customWidth="1"/>
    <col min="9973" max="9975" width="16.625" style="189" customWidth="1"/>
    <col min="9976" max="9976" width="30.125" style="189" customWidth="1"/>
    <col min="9977" max="9979" width="18" style="189" customWidth="1"/>
    <col min="9980" max="9984" width="9.125" style="189" hidden="1" customWidth="1"/>
    <col min="9985" max="10227" width="9.125" style="189"/>
    <col min="10228" max="10228" width="30.125" style="189" customWidth="1"/>
    <col min="10229" max="10231" width="16.625" style="189" customWidth="1"/>
    <col min="10232" max="10232" width="30.125" style="189" customWidth="1"/>
    <col min="10233" max="10235" width="18" style="189" customWidth="1"/>
    <col min="10236" max="10240" width="9.125" style="189" hidden="1" customWidth="1"/>
    <col min="10241" max="10483" width="9.125" style="189"/>
    <col min="10484" max="10484" width="30.125" style="189" customWidth="1"/>
    <col min="10485" max="10487" width="16.625" style="189" customWidth="1"/>
    <col min="10488" max="10488" width="30.125" style="189" customWidth="1"/>
    <col min="10489" max="10491" width="18" style="189" customWidth="1"/>
    <col min="10492" max="10496" width="9.125" style="189" hidden="1" customWidth="1"/>
    <col min="10497" max="10739" width="9.125" style="189"/>
    <col min="10740" max="10740" width="30.125" style="189" customWidth="1"/>
    <col min="10741" max="10743" width="16.625" style="189" customWidth="1"/>
    <col min="10744" max="10744" width="30.125" style="189" customWidth="1"/>
    <col min="10745" max="10747" width="18" style="189" customWidth="1"/>
    <col min="10748" max="10752" width="9.125" style="189" hidden="1" customWidth="1"/>
    <col min="10753" max="10995" width="9.125" style="189"/>
    <col min="10996" max="10996" width="30.125" style="189" customWidth="1"/>
    <col min="10997" max="10999" width="16.625" style="189" customWidth="1"/>
    <col min="11000" max="11000" width="30.125" style="189" customWidth="1"/>
    <col min="11001" max="11003" width="18" style="189" customWidth="1"/>
    <col min="11004" max="11008" width="9.125" style="189" hidden="1" customWidth="1"/>
    <col min="11009" max="11251" width="9.125" style="189"/>
    <col min="11252" max="11252" width="30.125" style="189" customWidth="1"/>
    <col min="11253" max="11255" width="16.625" style="189" customWidth="1"/>
    <col min="11256" max="11256" width="30.125" style="189" customWidth="1"/>
    <col min="11257" max="11259" width="18" style="189" customWidth="1"/>
    <col min="11260" max="11264" width="9.125" style="189" hidden="1" customWidth="1"/>
    <col min="11265" max="11507" width="9.125" style="189"/>
    <col min="11508" max="11508" width="30.125" style="189" customWidth="1"/>
    <col min="11509" max="11511" width="16.625" style="189" customWidth="1"/>
    <col min="11512" max="11512" width="30.125" style="189" customWidth="1"/>
    <col min="11513" max="11515" width="18" style="189" customWidth="1"/>
    <col min="11516" max="11520" width="9.125" style="189" hidden="1" customWidth="1"/>
    <col min="11521" max="11763" width="9.125" style="189"/>
    <col min="11764" max="11764" width="30.125" style="189" customWidth="1"/>
    <col min="11765" max="11767" width="16.625" style="189" customWidth="1"/>
    <col min="11768" max="11768" width="30.125" style="189" customWidth="1"/>
    <col min="11769" max="11771" width="18" style="189" customWidth="1"/>
    <col min="11772" max="11776" width="9.125" style="189" hidden="1" customWidth="1"/>
    <col min="11777" max="12019" width="9.125" style="189"/>
    <col min="12020" max="12020" width="30.125" style="189" customWidth="1"/>
    <col min="12021" max="12023" width="16.625" style="189" customWidth="1"/>
    <col min="12024" max="12024" width="30.125" style="189" customWidth="1"/>
    <col min="12025" max="12027" width="18" style="189" customWidth="1"/>
    <col min="12028" max="12032" width="9.125" style="189" hidden="1" customWidth="1"/>
    <col min="12033" max="12275" width="9.125" style="189"/>
    <col min="12276" max="12276" width="30.125" style="189" customWidth="1"/>
    <col min="12277" max="12279" width="16.625" style="189" customWidth="1"/>
    <col min="12280" max="12280" width="30.125" style="189" customWidth="1"/>
    <col min="12281" max="12283" width="18" style="189" customWidth="1"/>
    <col min="12284" max="12288" width="9.125" style="189" hidden="1" customWidth="1"/>
    <col min="12289" max="12531" width="9.125" style="189"/>
    <col min="12532" max="12532" width="30.125" style="189" customWidth="1"/>
    <col min="12533" max="12535" width="16.625" style="189" customWidth="1"/>
    <col min="12536" max="12536" width="30.125" style="189" customWidth="1"/>
    <col min="12537" max="12539" width="18" style="189" customWidth="1"/>
    <col min="12540" max="12544" width="9.125" style="189" hidden="1" customWidth="1"/>
    <col min="12545" max="12787" width="9.125" style="189"/>
    <col min="12788" max="12788" width="30.125" style="189" customWidth="1"/>
    <col min="12789" max="12791" width="16.625" style="189" customWidth="1"/>
    <col min="12792" max="12792" width="30.125" style="189" customWidth="1"/>
    <col min="12793" max="12795" width="18" style="189" customWidth="1"/>
    <col min="12796" max="12800" width="9.125" style="189" hidden="1" customWidth="1"/>
    <col min="12801" max="13043" width="9.125" style="189"/>
    <col min="13044" max="13044" width="30.125" style="189" customWidth="1"/>
    <col min="13045" max="13047" width="16.625" style="189" customWidth="1"/>
    <col min="13048" max="13048" width="30.125" style="189" customWidth="1"/>
    <col min="13049" max="13051" width="18" style="189" customWidth="1"/>
    <col min="13052" max="13056" width="9.125" style="189" hidden="1" customWidth="1"/>
    <col min="13057" max="13299" width="9.125" style="189"/>
    <col min="13300" max="13300" width="30.125" style="189" customWidth="1"/>
    <col min="13301" max="13303" width="16.625" style="189" customWidth="1"/>
    <col min="13304" max="13304" width="30.125" style="189" customWidth="1"/>
    <col min="13305" max="13307" width="18" style="189" customWidth="1"/>
    <col min="13308" max="13312" width="9.125" style="189" hidden="1" customWidth="1"/>
    <col min="13313" max="13555" width="9.125" style="189"/>
    <col min="13556" max="13556" width="30.125" style="189" customWidth="1"/>
    <col min="13557" max="13559" width="16.625" style="189" customWidth="1"/>
    <col min="13560" max="13560" width="30.125" style="189" customWidth="1"/>
    <col min="13561" max="13563" width="18" style="189" customWidth="1"/>
    <col min="13564" max="13568" width="9.125" style="189" hidden="1" customWidth="1"/>
    <col min="13569" max="13811" width="9.125" style="189"/>
    <col min="13812" max="13812" width="30.125" style="189" customWidth="1"/>
    <col min="13813" max="13815" width="16.625" style="189" customWidth="1"/>
    <col min="13816" max="13816" width="30.125" style="189" customWidth="1"/>
    <col min="13817" max="13819" width="18" style="189" customWidth="1"/>
    <col min="13820" max="13824" width="9.125" style="189" hidden="1" customWidth="1"/>
    <col min="13825" max="14067" width="9.125" style="189"/>
    <col min="14068" max="14068" width="30.125" style="189" customWidth="1"/>
    <col min="14069" max="14071" width="16.625" style="189" customWidth="1"/>
    <col min="14072" max="14072" width="30.125" style="189" customWidth="1"/>
    <col min="14073" max="14075" width="18" style="189" customWidth="1"/>
    <col min="14076" max="14080" width="9.125" style="189" hidden="1" customWidth="1"/>
    <col min="14081" max="14323" width="9.125" style="189"/>
    <col min="14324" max="14324" width="30.125" style="189" customWidth="1"/>
    <col min="14325" max="14327" width="16.625" style="189" customWidth="1"/>
    <col min="14328" max="14328" width="30.125" style="189" customWidth="1"/>
    <col min="14329" max="14331" width="18" style="189" customWidth="1"/>
    <col min="14332" max="14336" width="9.125" style="189" hidden="1" customWidth="1"/>
    <col min="14337" max="14579" width="9.125" style="189"/>
    <col min="14580" max="14580" width="30.125" style="189" customWidth="1"/>
    <col min="14581" max="14583" width="16.625" style="189" customWidth="1"/>
    <col min="14584" max="14584" width="30.125" style="189" customWidth="1"/>
    <col min="14585" max="14587" width="18" style="189" customWidth="1"/>
    <col min="14588" max="14592" width="9.125" style="189" hidden="1" customWidth="1"/>
    <col min="14593" max="14835" width="9.125" style="189"/>
    <col min="14836" max="14836" width="30.125" style="189" customWidth="1"/>
    <col min="14837" max="14839" width="16.625" style="189" customWidth="1"/>
    <col min="14840" max="14840" width="30.125" style="189" customWidth="1"/>
    <col min="14841" max="14843" width="18" style="189" customWidth="1"/>
    <col min="14844" max="14848" width="9.125" style="189" hidden="1" customWidth="1"/>
    <col min="14849" max="15091" width="9.125" style="189"/>
    <col min="15092" max="15092" width="30.125" style="189" customWidth="1"/>
    <col min="15093" max="15095" width="16.625" style="189" customWidth="1"/>
    <col min="15096" max="15096" width="30.125" style="189" customWidth="1"/>
    <col min="15097" max="15099" width="18" style="189" customWidth="1"/>
    <col min="15100" max="15104" width="9.125" style="189" hidden="1" customWidth="1"/>
    <col min="15105" max="15347" width="9.125" style="189"/>
    <col min="15348" max="15348" width="30.125" style="189" customWidth="1"/>
    <col min="15349" max="15351" width="16.625" style="189" customWidth="1"/>
    <col min="15352" max="15352" width="30.125" style="189" customWidth="1"/>
    <col min="15353" max="15355" width="18" style="189" customWidth="1"/>
    <col min="15356" max="15360" width="9.125" style="189" hidden="1" customWidth="1"/>
    <col min="15361" max="15603" width="9.125" style="189"/>
    <col min="15604" max="15604" width="30.125" style="189" customWidth="1"/>
    <col min="15605" max="15607" width="16.625" style="189" customWidth="1"/>
    <col min="15608" max="15608" width="30.125" style="189" customWidth="1"/>
    <col min="15609" max="15611" width="18" style="189" customWidth="1"/>
    <col min="15612" max="15616" width="9.125" style="189" hidden="1" customWidth="1"/>
    <col min="15617" max="15859" width="9.125" style="189"/>
    <col min="15860" max="15860" width="30.125" style="189" customWidth="1"/>
    <col min="15861" max="15863" width="16.625" style="189" customWidth="1"/>
    <col min="15864" max="15864" width="30.125" style="189" customWidth="1"/>
    <col min="15865" max="15867" width="18" style="189" customWidth="1"/>
    <col min="15868" max="15872" width="9.125" style="189" hidden="1" customWidth="1"/>
    <col min="15873" max="16115" width="9.125" style="189"/>
    <col min="16116" max="16116" width="30.125" style="189" customWidth="1"/>
    <col min="16117" max="16119" width="16.625" style="189" customWidth="1"/>
    <col min="16120" max="16120" width="30.125" style="189" customWidth="1"/>
    <col min="16121" max="16123" width="18" style="189" customWidth="1"/>
    <col min="16124" max="16128" width="9.125" style="189" hidden="1" customWidth="1"/>
    <col min="16129" max="16384" width="9.125" style="189"/>
  </cols>
  <sheetData>
    <row r="1" s="182" customFormat="1" ht="19.5" customHeight="1" spans="1:3">
      <c r="A1" s="4" t="s">
        <v>304</v>
      </c>
      <c r="B1" s="205"/>
      <c r="C1" s="190"/>
    </row>
    <row r="2" s="183" customFormat="1" ht="20.25" spans="1:4">
      <c r="A2" s="106" t="s">
        <v>305</v>
      </c>
      <c r="B2" s="106"/>
      <c r="C2" s="106"/>
      <c r="D2" s="106"/>
    </row>
    <row r="3" s="184" customFormat="1" ht="19.5" customHeight="1" spans="1:4">
      <c r="A3" s="191"/>
      <c r="B3" s="206"/>
      <c r="C3" s="192"/>
      <c r="D3" s="194" t="s">
        <v>55</v>
      </c>
    </row>
    <row r="4" s="184" customFormat="1" ht="50.1" customHeight="1" spans="1:4">
      <c r="A4" s="195" t="s">
        <v>56</v>
      </c>
      <c r="B4" s="115" t="s">
        <v>286</v>
      </c>
      <c r="C4" s="144" t="s">
        <v>282</v>
      </c>
      <c r="D4" s="167" t="s">
        <v>287</v>
      </c>
    </row>
    <row r="5" s="185" customFormat="1" ht="24.95" customHeight="1" spans="1:4">
      <c r="A5" s="196" t="s">
        <v>88</v>
      </c>
      <c r="B5" s="207">
        <f>SUM(B6:B17)</f>
        <v>78135.5</v>
      </c>
      <c r="C5" s="197">
        <f>SUM(C6:C17)</f>
        <v>129039.66</v>
      </c>
      <c r="D5" s="208">
        <f>C5/B5</f>
        <v>1.65148568832349</v>
      </c>
    </row>
    <row r="6" s="185" customFormat="1" ht="24.95" customHeight="1" spans="1:4">
      <c r="A6" s="209" t="s">
        <v>207</v>
      </c>
      <c r="B6" s="210"/>
      <c r="C6" s="211"/>
      <c r="D6" s="208"/>
    </row>
    <row r="7" s="185" customFormat="1" ht="24.95" customHeight="1" spans="1:4">
      <c r="A7" s="209" t="s">
        <v>208</v>
      </c>
      <c r="B7" s="210">
        <v>3858.2</v>
      </c>
      <c r="C7" s="211">
        <v>2195</v>
      </c>
      <c r="D7" s="208">
        <f t="shared" ref="D7:D17" si="0">C7/B7</f>
        <v>0.568918148359339</v>
      </c>
    </row>
    <row r="8" s="185" customFormat="1" ht="24.95" customHeight="1" spans="1:4">
      <c r="A8" s="209" t="s">
        <v>306</v>
      </c>
      <c r="B8" s="212"/>
      <c r="C8" s="211"/>
      <c r="D8" s="208"/>
    </row>
    <row r="9" s="185" customFormat="1" ht="24.95" customHeight="1" spans="1:4">
      <c r="A9" s="209" t="s">
        <v>307</v>
      </c>
      <c r="B9" s="210">
        <v>21807.2</v>
      </c>
      <c r="C9" s="211">
        <v>37239.62</v>
      </c>
      <c r="D9" s="208">
        <f t="shared" si="0"/>
        <v>1.70767544664148</v>
      </c>
    </row>
    <row r="10" s="185" customFormat="1" ht="24.95" customHeight="1" spans="1:4">
      <c r="A10" s="209" t="s">
        <v>308</v>
      </c>
      <c r="B10" s="210">
        <v>39031.6</v>
      </c>
      <c r="C10" s="211">
        <v>31543.49</v>
      </c>
      <c r="D10" s="208">
        <f t="shared" si="0"/>
        <v>0.808152625052522</v>
      </c>
    </row>
    <row r="11" s="185" customFormat="1" ht="24.95" customHeight="1" spans="1:4">
      <c r="A11" s="203" t="s">
        <v>309</v>
      </c>
      <c r="B11" s="212"/>
      <c r="C11" s="211"/>
      <c r="D11" s="208"/>
    </row>
    <row r="12" s="186" customFormat="1" ht="24.95" customHeight="1" spans="1:4">
      <c r="A12" s="203" t="s">
        <v>310</v>
      </c>
      <c r="B12" s="212"/>
      <c r="C12" s="213"/>
      <c r="D12" s="208"/>
    </row>
    <row r="13" s="187" customFormat="1" ht="24.95" customHeight="1" spans="1:4">
      <c r="A13" s="203" t="s">
        <v>311</v>
      </c>
      <c r="B13" s="210"/>
      <c r="C13" s="211"/>
      <c r="D13" s="208"/>
    </row>
    <row r="14" ht="24.95" customHeight="1" spans="1:4">
      <c r="A14" s="203" t="s">
        <v>312</v>
      </c>
      <c r="B14" s="214">
        <v>142</v>
      </c>
      <c r="C14" s="211">
        <v>36106.55</v>
      </c>
      <c r="D14" s="208">
        <f t="shared" si="0"/>
        <v>254.271478873239</v>
      </c>
    </row>
    <row r="15" ht="24.75" customHeight="1" spans="1:5">
      <c r="A15" s="203" t="s">
        <v>313</v>
      </c>
      <c r="B15" s="214">
        <v>12512.7</v>
      </c>
      <c r="C15" s="211">
        <v>21241</v>
      </c>
      <c r="D15" s="208">
        <f t="shared" si="0"/>
        <v>1.69755528383163</v>
      </c>
      <c r="E15" s="187"/>
    </row>
    <row r="16" ht="24.75" customHeight="1" spans="1:4">
      <c r="A16" s="203" t="s">
        <v>314</v>
      </c>
      <c r="B16" s="214">
        <v>0.8</v>
      </c>
      <c r="C16" s="215"/>
      <c r="D16" s="208">
        <f t="shared" si="0"/>
        <v>0</v>
      </c>
    </row>
    <row r="17" ht="24.75" customHeight="1" spans="1:4">
      <c r="A17" s="203" t="s">
        <v>315</v>
      </c>
      <c r="B17" s="214">
        <v>783</v>
      </c>
      <c r="C17" s="211">
        <v>714</v>
      </c>
      <c r="D17" s="208">
        <f t="shared" si="0"/>
        <v>0.911877394636015</v>
      </c>
    </row>
    <row r="18" spans="1:4">
      <c r="A18" s="203"/>
      <c r="B18" s="214"/>
      <c r="C18" s="216"/>
      <c r="D18" s="20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showZeros="0" workbookViewId="0">
      <selection activeCell="B12" sqref="B12"/>
    </sheetView>
  </sheetViews>
  <sheetFormatPr defaultColWidth="9.125" defaultRowHeight="14.25" outlineLevelCol="3"/>
  <cols>
    <col min="1" max="1" width="35.625" style="187" customWidth="1"/>
    <col min="2" max="3" width="15.625" style="188" customWidth="1"/>
    <col min="4" max="4" width="15.625" style="187"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2" customFormat="1" ht="19.5" customHeight="1" spans="1:3">
      <c r="A1" s="4" t="s">
        <v>316</v>
      </c>
      <c r="B1" s="190"/>
      <c r="C1" s="190"/>
    </row>
    <row r="2" s="183" customFormat="1" ht="20.25" spans="1:4">
      <c r="A2" s="106" t="s">
        <v>317</v>
      </c>
      <c r="B2" s="106"/>
      <c r="C2" s="106"/>
      <c r="D2" s="106"/>
    </row>
    <row r="3" s="184" customFormat="1" ht="19.5" customHeight="1" spans="1:4">
      <c r="A3" s="191"/>
      <c r="B3" s="192"/>
      <c r="C3" s="192"/>
      <c r="D3" s="194" t="s">
        <v>55</v>
      </c>
    </row>
    <row r="4" s="184" customFormat="1" ht="50.1" customHeight="1" spans="1:4">
      <c r="A4" s="195" t="s">
        <v>56</v>
      </c>
      <c r="B4" s="144" t="s">
        <v>58</v>
      </c>
      <c r="C4" s="144" t="s">
        <v>282</v>
      </c>
      <c r="D4" s="167" t="s">
        <v>283</v>
      </c>
    </row>
    <row r="5" s="185" customFormat="1" ht="24.95" customHeight="1" spans="1:4">
      <c r="A5" s="196" t="s">
        <v>60</v>
      </c>
      <c r="B5" s="197">
        <f>SUM(B6:B19)</f>
        <v>162255</v>
      </c>
      <c r="C5" s="197">
        <f>SUM(C6:C19)</f>
        <v>122330</v>
      </c>
      <c r="D5" s="198">
        <f>C5/B5</f>
        <v>0.753936704569967</v>
      </c>
    </row>
    <row r="6" s="185" customFormat="1" ht="24.95" customHeight="1" spans="1:4">
      <c r="A6" s="168" t="s">
        <v>191</v>
      </c>
      <c r="B6" s="199"/>
      <c r="C6" s="199"/>
      <c r="D6" s="198"/>
    </row>
    <row r="7" s="185" customFormat="1" ht="24.95" customHeight="1" spans="1:4">
      <c r="A7" s="168" t="s">
        <v>192</v>
      </c>
      <c r="B7" s="199"/>
      <c r="C7" s="199"/>
      <c r="D7" s="198"/>
    </row>
    <row r="8" s="185" customFormat="1" ht="24.95" customHeight="1" spans="1:4">
      <c r="A8" s="168" t="s">
        <v>193</v>
      </c>
      <c r="B8" s="199"/>
      <c r="C8" s="199"/>
      <c r="D8" s="198"/>
    </row>
    <row r="9" s="185" customFormat="1" ht="24.95" customHeight="1" spans="1:4">
      <c r="A9" s="168" t="s">
        <v>194</v>
      </c>
      <c r="B9" s="199"/>
      <c r="C9" s="199"/>
      <c r="D9" s="198"/>
    </row>
    <row r="10" s="185" customFormat="1" ht="24.95" customHeight="1" spans="1:4">
      <c r="A10" s="168" t="s">
        <v>195</v>
      </c>
      <c r="B10" s="201">
        <v>7999</v>
      </c>
      <c r="C10" s="199"/>
      <c r="D10" s="198">
        <f t="shared" ref="D10:D19" si="0">C10/B10</f>
        <v>0</v>
      </c>
    </row>
    <row r="11" s="185" customFormat="1" ht="24.95" customHeight="1" spans="1:4">
      <c r="A11" s="168" t="s">
        <v>196</v>
      </c>
      <c r="B11" s="201">
        <v>769</v>
      </c>
      <c r="C11" s="199"/>
      <c r="D11" s="198">
        <f t="shared" si="0"/>
        <v>0</v>
      </c>
    </row>
    <row r="12" s="186" customFormat="1" ht="24.95" customHeight="1" spans="1:4">
      <c r="A12" s="168" t="s">
        <v>197</v>
      </c>
      <c r="B12" s="201">
        <f>126650+5000</f>
        <v>131650</v>
      </c>
      <c r="C12" s="201">
        <v>110000</v>
      </c>
      <c r="D12" s="198">
        <f t="shared" si="0"/>
        <v>0.835548803646031</v>
      </c>
    </row>
    <row r="13" s="187" customFormat="1" ht="24.95" customHeight="1" spans="1:4">
      <c r="A13" s="168" t="s">
        <v>198</v>
      </c>
      <c r="B13" s="201"/>
      <c r="C13" s="199"/>
      <c r="D13" s="198"/>
    </row>
    <row r="14" ht="24.95" customHeight="1" spans="1:4">
      <c r="A14" s="168" t="s">
        <v>199</v>
      </c>
      <c r="B14" s="201"/>
      <c r="C14" s="199"/>
      <c r="D14" s="198"/>
    </row>
    <row r="15" ht="24.95" customHeight="1" spans="1:4">
      <c r="A15" s="168" t="s">
        <v>200</v>
      </c>
      <c r="B15" s="201"/>
      <c r="C15" s="199"/>
      <c r="D15" s="198"/>
    </row>
    <row r="16" ht="24.95" customHeight="1" spans="1:4">
      <c r="A16" s="168" t="s">
        <v>201</v>
      </c>
      <c r="B16" s="201">
        <v>1126</v>
      </c>
      <c r="C16" s="199">
        <v>330</v>
      </c>
      <c r="D16" s="198">
        <f t="shared" si="0"/>
        <v>0.293072824156306</v>
      </c>
    </row>
    <row r="17" ht="39.75" customHeight="1" spans="1:4">
      <c r="A17" s="168" t="s">
        <v>202</v>
      </c>
      <c r="B17" s="201"/>
      <c r="C17" s="199"/>
      <c r="D17" s="198"/>
    </row>
    <row r="18" ht="24.95" customHeight="1" spans="1:4">
      <c r="A18" s="168" t="s">
        <v>203</v>
      </c>
      <c r="B18" s="199">
        <v>18000</v>
      </c>
      <c r="C18" s="199">
        <v>12000</v>
      </c>
      <c r="D18" s="198">
        <f t="shared" si="0"/>
        <v>0.666666666666667</v>
      </c>
    </row>
    <row r="19" ht="24.95" customHeight="1" spans="1:4">
      <c r="A19" s="168" t="s">
        <v>204</v>
      </c>
      <c r="B19" s="197">
        <v>2711</v>
      </c>
      <c r="C19" s="197"/>
      <c r="D19" s="198">
        <f t="shared" si="0"/>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30"/>
  <sheetViews>
    <sheetView showZeros="0" workbookViewId="0">
      <selection activeCell="I12" sqref="I12"/>
    </sheetView>
  </sheetViews>
  <sheetFormatPr defaultColWidth="6.75" defaultRowHeight="11.25"/>
  <cols>
    <col min="1" max="1" width="33.625" style="103" customWidth="1"/>
    <col min="2" max="3" width="15.625" style="318" customWidth="1"/>
    <col min="4" max="4" width="20" style="103" customWidth="1"/>
    <col min="5" max="9" width="9" style="103" customWidth="1"/>
    <col min="10" max="10" width="6.25" style="103" customWidth="1"/>
    <col min="11" max="47" width="9" style="103" customWidth="1"/>
    <col min="48" max="16384" width="6.75" style="103"/>
  </cols>
  <sheetData>
    <row r="1" ht="19.5" customHeight="1" spans="1:4">
      <c r="A1" s="102" t="s">
        <v>52</v>
      </c>
      <c r="B1" s="319"/>
      <c r="C1" s="319"/>
      <c r="D1" s="243"/>
    </row>
    <row r="2" ht="34.5" customHeight="1" spans="1:47">
      <c r="A2" s="106" t="s">
        <v>53</v>
      </c>
      <c r="B2" s="106"/>
      <c r="C2" s="106"/>
      <c r="D2" s="106"/>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row>
    <row r="3" ht="19.5" customHeight="1" spans="1:47">
      <c r="A3" s="325"/>
      <c r="B3" s="326"/>
      <c r="C3" s="327" t="s">
        <v>54</v>
      </c>
      <c r="D3" s="328" t="s">
        <v>55</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row>
    <row r="4" s="100" customFormat="1" ht="50.1" customHeight="1" spans="1:47">
      <c r="A4" s="91" t="s">
        <v>56</v>
      </c>
      <c r="B4" s="144" t="s">
        <v>57</v>
      </c>
      <c r="C4" s="144" t="s">
        <v>58</v>
      </c>
      <c r="D4" s="329" t="s">
        <v>59</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29"/>
    </row>
    <row r="5" s="100" customFormat="1" ht="24.95" customHeight="1" spans="1:47">
      <c r="A5" s="91" t="s">
        <v>60</v>
      </c>
      <c r="B5" s="147">
        <f>B6+B22</f>
        <v>229827</v>
      </c>
      <c r="C5" s="147">
        <f>C6+C22</f>
        <v>238600</v>
      </c>
      <c r="D5" s="242">
        <f>C5/B5</f>
        <v>1.03817219038668</v>
      </c>
      <c r="E5" s="117"/>
      <c r="F5" s="117"/>
      <c r="G5" s="117"/>
      <c r="H5" s="117"/>
      <c r="I5" s="117"/>
      <c r="J5" s="123"/>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29"/>
    </row>
    <row r="6" s="102" customFormat="1" ht="24.95" customHeight="1" spans="1:47">
      <c r="A6" s="240" t="s">
        <v>61</v>
      </c>
      <c r="B6" s="147">
        <f>SUM(B7:B21)</f>
        <v>111524</v>
      </c>
      <c r="C6" s="147">
        <f>SUM(C7:C21)</f>
        <v>108600</v>
      </c>
      <c r="D6" s="242">
        <f t="shared" ref="D6:D29" si="0">C6/B6</f>
        <v>0.973781428212761</v>
      </c>
      <c r="E6" s="123"/>
      <c r="F6" s="123"/>
      <c r="G6" s="123"/>
      <c r="H6" s="123"/>
      <c r="I6" s="123"/>
      <c r="J6" s="128"/>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row>
    <row r="7" ht="24.95" customHeight="1" spans="1:4">
      <c r="A7" s="146" t="s">
        <v>62</v>
      </c>
      <c r="B7" s="149">
        <v>43337</v>
      </c>
      <c r="C7" s="149">
        <v>48060</v>
      </c>
      <c r="D7" s="242">
        <f t="shared" si="0"/>
        <v>1.10898308604657</v>
      </c>
    </row>
    <row r="8" ht="24.95" customHeight="1" spans="1:4">
      <c r="A8" s="146" t="s">
        <v>63</v>
      </c>
      <c r="B8" s="149">
        <v>19895</v>
      </c>
      <c r="C8" s="149">
        <v>16570</v>
      </c>
      <c r="D8" s="242">
        <f t="shared" si="0"/>
        <v>0.832872581050515</v>
      </c>
    </row>
    <row r="9" ht="24.95" customHeight="1" spans="1:4">
      <c r="A9" s="146" t="s">
        <v>64</v>
      </c>
      <c r="B9" s="149">
        <v>4491</v>
      </c>
      <c r="C9" s="149">
        <v>2690</v>
      </c>
      <c r="D9" s="242">
        <f t="shared" si="0"/>
        <v>0.59897572923625</v>
      </c>
    </row>
    <row r="10" ht="24.95" customHeight="1" spans="1:4">
      <c r="A10" s="146" t="s">
        <v>65</v>
      </c>
      <c r="B10" s="149">
        <v>9110</v>
      </c>
      <c r="C10" s="149">
        <v>7440</v>
      </c>
      <c r="D10" s="242">
        <f t="shared" si="0"/>
        <v>0.816684961580681</v>
      </c>
    </row>
    <row r="11" ht="24.95" customHeight="1" spans="1:4">
      <c r="A11" s="146" t="s">
        <v>66</v>
      </c>
      <c r="B11" s="149">
        <v>4460</v>
      </c>
      <c r="C11" s="149">
        <v>4900</v>
      </c>
      <c r="D11" s="242">
        <f t="shared" si="0"/>
        <v>1.09865470852018</v>
      </c>
    </row>
    <row r="12" ht="24.95" customHeight="1" spans="1:4">
      <c r="A12" s="146" t="s">
        <v>67</v>
      </c>
      <c r="B12" s="149">
        <v>2366</v>
      </c>
      <c r="C12" s="149">
        <v>3550</v>
      </c>
      <c r="D12" s="242">
        <f t="shared" si="0"/>
        <v>1.50042265426881</v>
      </c>
    </row>
    <row r="13" ht="24.95" customHeight="1" spans="1:4">
      <c r="A13" s="146" t="s">
        <v>68</v>
      </c>
      <c r="B13" s="149">
        <v>1273</v>
      </c>
      <c r="C13" s="149">
        <v>1250</v>
      </c>
      <c r="D13" s="242">
        <f t="shared" si="0"/>
        <v>0.981932443047918</v>
      </c>
    </row>
    <row r="14" ht="24.95" customHeight="1" spans="1:4">
      <c r="A14" s="146" t="s">
        <v>69</v>
      </c>
      <c r="B14" s="149">
        <v>2854</v>
      </c>
      <c r="C14" s="149">
        <v>3520</v>
      </c>
      <c r="D14" s="242">
        <f t="shared" si="0"/>
        <v>1.2333566923616</v>
      </c>
    </row>
    <row r="15" ht="24.95" customHeight="1" spans="1:4">
      <c r="A15" s="146" t="s">
        <v>70</v>
      </c>
      <c r="B15" s="149">
        <v>6483</v>
      </c>
      <c r="C15" s="149">
        <v>3500</v>
      </c>
      <c r="D15" s="242">
        <f t="shared" si="0"/>
        <v>0.539873515347833</v>
      </c>
    </row>
    <row r="16" ht="24.95" customHeight="1" spans="1:4">
      <c r="A16" s="146" t="s">
        <v>71</v>
      </c>
      <c r="B16" s="149">
        <v>4726</v>
      </c>
      <c r="C16" s="149">
        <v>5400</v>
      </c>
      <c r="D16" s="242">
        <f t="shared" si="0"/>
        <v>1.1426153195091</v>
      </c>
    </row>
    <row r="17" ht="24.95" customHeight="1" spans="1:4">
      <c r="A17" s="146" t="s">
        <v>72</v>
      </c>
      <c r="B17" s="149">
        <v>10054</v>
      </c>
      <c r="C17" s="149">
        <f>11000-2400</f>
        <v>8600</v>
      </c>
      <c r="D17" s="242">
        <f t="shared" si="0"/>
        <v>0.855380942908295</v>
      </c>
    </row>
    <row r="18" ht="24.95" customHeight="1" spans="1:4">
      <c r="A18" s="146" t="s">
        <v>73</v>
      </c>
      <c r="B18" s="149">
        <v>1114</v>
      </c>
      <c r="C18" s="149">
        <v>1110</v>
      </c>
      <c r="D18" s="242">
        <f t="shared" si="0"/>
        <v>0.99640933572711</v>
      </c>
    </row>
    <row r="19" ht="24.95" customHeight="1" spans="1:4">
      <c r="A19" s="146" t="s">
        <v>74</v>
      </c>
      <c r="B19" s="149">
        <v>1361</v>
      </c>
      <c r="C19" s="149">
        <v>1870</v>
      </c>
      <c r="D19" s="242">
        <f t="shared" si="0"/>
        <v>1.373989713446</v>
      </c>
    </row>
    <row r="20" ht="24.95" customHeight="1" spans="1:4">
      <c r="A20" s="146" t="s">
        <v>75</v>
      </c>
      <c r="B20" s="149"/>
      <c r="C20" s="149"/>
      <c r="D20" s="242"/>
    </row>
    <row r="21" ht="24.95" customHeight="1" spans="1:4">
      <c r="A21" s="146" t="s">
        <v>76</v>
      </c>
      <c r="B21" s="149"/>
      <c r="C21" s="149">
        <v>140</v>
      </c>
      <c r="D21" s="242"/>
    </row>
    <row r="22" ht="24.95" customHeight="1" spans="1:4">
      <c r="A22" s="240" t="s">
        <v>77</v>
      </c>
      <c r="B22" s="149">
        <f>SUM(B23:B29)</f>
        <v>118303</v>
      </c>
      <c r="C22" s="149">
        <f>SUM(C23:C29)</f>
        <v>130000</v>
      </c>
      <c r="D22" s="242">
        <f t="shared" si="0"/>
        <v>1.09887323229335</v>
      </c>
    </row>
    <row r="23" ht="24.95" customHeight="1" spans="1:4">
      <c r="A23" s="146" t="s">
        <v>78</v>
      </c>
      <c r="B23" s="149">
        <v>5766</v>
      </c>
      <c r="C23" s="149">
        <v>11256</v>
      </c>
      <c r="D23" s="242">
        <f t="shared" si="0"/>
        <v>1.95213319458897</v>
      </c>
    </row>
    <row r="24" ht="24.95" customHeight="1" spans="1:4">
      <c r="A24" s="146" t="s">
        <v>79</v>
      </c>
      <c r="B24" s="149">
        <v>4547</v>
      </c>
      <c r="C24" s="149">
        <v>4098</v>
      </c>
      <c r="D24" s="242">
        <f t="shared" si="0"/>
        <v>0.901253573784913</v>
      </c>
    </row>
    <row r="25" ht="24.95" customHeight="1" spans="1:4">
      <c r="A25" s="146" t="s">
        <v>80</v>
      </c>
      <c r="B25" s="149">
        <v>5407</v>
      </c>
      <c r="C25" s="149">
        <v>6725</v>
      </c>
      <c r="D25" s="242">
        <f t="shared" si="0"/>
        <v>1.24375809136305</v>
      </c>
    </row>
    <row r="26" ht="24.95" customHeight="1" spans="1:4">
      <c r="A26" s="146" t="s">
        <v>81</v>
      </c>
      <c r="B26" s="149">
        <v>97411</v>
      </c>
      <c r="C26" s="149">
        <v>105634</v>
      </c>
      <c r="D26" s="242">
        <f t="shared" si="0"/>
        <v>1.08441551775467</v>
      </c>
    </row>
    <row r="27" ht="24.95" customHeight="1" spans="1:4">
      <c r="A27" s="146" t="s">
        <v>82</v>
      </c>
      <c r="B27" s="149">
        <v>3588</v>
      </c>
      <c r="C27" s="149">
        <v>244</v>
      </c>
      <c r="D27" s="242">
        <f t="shared" si="0"/>
        <v>0.0680044593088071</v>
      </c>
    </row>
    <row r="28" ht="24.95" customHeight="1" spans="1:4">
      <c r="A28" s="146" t="s">
        <v>83</v>
      </c>
      <c r="B28" s="149">
        <v>1026</v>
      </c>
      <c r="C28" s="149">
        <v>1182</v>
      </c>
      <c r="D28" s="242">
        <f t="shared" si="0"/>
        <v>1.15204678362573</v>
      </c>
    </row>
    <row r="29" ht="24.95" customHeight="1" spans="1:4">
      <c r="A29" s="146" t="s">
        <v>84</v>
      </c>
      <c r="B29" s="149">
        <v>558</v>
      </c>
      <c r="C29" s="149">
        <v>861</v>
      </c>
      <c r="D29" s="242">
        <f t="shared" si="0"/>
        <v>1.54301075268817</v>
      </c>
    </row>
    <row r="30" ht="23.25" customHeight="1" spans="1:4">
      <c r="A30" s="330" t="s">
        <v>85</v>
      </c>
      <c r="B30" s="330"/>
      <c r="C30" s="330"/>
      <c r="D30" s="330"/>
    </row>
  </sheetData>
  <sheetProtection formatCells="0" formatColumns="0" formatRows="0"/>
  <mergeCells count="2">
    <mergeCell ref="A2:D2"/>
    <mergeCell ref="A30:D30"/>
  </mergeCells>
  <printOptions horizontalCentered="1"/>
  <pageMargins left="0.236220472440945" right="0.236220472440945" top="0.354330708661417" bottom="0.551181102362205" header="0.118110236220472" footer="0.118110236220472"/>
  <pageSetup paperSize="9" fitToHeight="0"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C12" sqref="C12"/>
    </sheetView>
  </sheetViews>
  <sheetFormatPr defaultColWidth="9.125" defaultRowHeight="14.25" outlineLevelCol="3"/>
  <cols>
    <col min="1" max="1" width="35.625" style="187" customWidth="1"/>
    <col min="2" max="3" width="15.625" style="188" customWidth="1"/>
    <col min="4" max="4" width="15.625" style="187" customWidth="1"/>
    <col min="5" max="242" width="9.125" style="189"/>
    <col min="243" max="243" width="30.125" style="189" customWidth="1"/>
    <col min="244" max="246" width="16.625" style="189" customWidth="1"/>
    <col min="247" max="247" width="30.125" style="189" customWidth="1"/>
    <col min="248" max="250" width="18" style="189" customWidth="1"/>
    <col min="251" max="255" width="9.125" style="189" hidden="1" customWidth="1"/>
    <col min="256" max="498" width="9.125" style="189"/>
    <col min="499" max="499" width="30.125" style="189" customWidth="1"/>
    <col min="500" max="502" width="16.625" style="189" customWidth="1"/>
    <col min="503" max="503" width="30.125" style="189" customWidth="1"/>
    <col min="504" max="506" width="18" style="189" customWidth="1"/>
    <col min="507" max="511" width="9.125" style="189" hidden="1" customWidth="1"/>
    <col min="512" max="754" width="9.125" style="189"/>
    <col min="755" max="755" width="30.125" style="189" customWidth="1"/>
    <col min="756" max="758" width="16.625" style="189" customWidth="1"/>
    <col min="759" max="759" width="30.125" style="189" customWidth="1"/>
    <col min="760" max="762" width="18" style="189" customWidth="1"/>
    <col min="763" max="767" width="9.125" style="189" hidden="1" customWidth="1"/>
    <col min="768" max="1010" width="9.125" style="189"/>
    <col min="1011" max="1011" width="30.125" style="189" customWidth="1"/>
    <col min="1012" max="1014" width="16.625" style="189" customWidth="1"/>
    <col min="1015" max="1015" width="30.125" style="189" customWidth="1"/>
    <col min="1016" max="1018" width="18" style="189" customWidth="1"/>
    <col min="1019" max="1023" width="9.125" style="189" hidden="1" customWidth="1"/>
    <col min="1024" max="1266" width="9.125" style="189"/>
    <col min="1267" max="1267" width="30.125" style="189" customWidth="1"/>
    <col min="1268" max="1270" width="16.625" style="189" customWidth="1"/>
    <col min="1271" max="1271" width="30.125" style="189" customWidth="1"/>
    <col min="1272" max="1274" width="18" style="189" customWidth="1"/>
    <col min="1275" max="1279" width="9.125" style="189" hidden="1" customWidth="1"/>
    <col min="1280" max="1522" width="9.125" style="189"/>
    <col min="1523" max="1523" width="30.125" style="189" customWidth="1"/>
    <col min="1524" max="1526" width="16.625" style="189" customWidth="1"/>
    <col min="1527" max="1527" width="30.125" style="189" customWidth="1"/>
    <col min="1528" max="1530" width="18" style="189" customWidth="1"/>
    <col min="1531" max="1535" width="9.125" style="189" hidden="1" customWidth="1"/>
    <col min="1536" max="1778" width="9.125" style="189"/>
    <col min="1779" max="1779" width="30.125" style="189" customWidth="1"/>
    <col min="1780" max="1782" width="16.625" style="189" customWidth="1"/>
    <col min="1783" max="1783" width="30.125" style="189" customWidth="1"/>
    <col min="1784" max="1786" width="18" style="189" customWidth="1"/>
    <col min="1787" max="1791" width="9.125" style="189" hidden="1" customWidth="1"/>
    <col min="1792" max="2034" width="9.125" style="189"/>
    <col min="2035" max="2035" width="30.125" style="189" customWidth="1"/>
    <col min="2036" max="2038" width="16.625" style="189" customWidth="1"/>
    <col min="2039" max="2039" width="30.125" style="189" customWidth="1"/>
    <col min="2040" max="2042" width="18" style="189" customWidth="1"/>
    <col min="2043" max="2047" width="9.125" style="189" hidden="1" customWidth="1"/>
    <col min="2048" max="2290" width="9.125" style="189"/>
    <col min="2291" max="2291" width="30.125" style="189" customWidth="1"/>
    <col min="2292" max="2294" width="16.625" style="189" customWidth="1"/>
    <col min="2295" max="2295" width="30.125" style="189" customWidth="1"/>
    <col min="2296" max="2298" width="18" style="189" customWidth="1"/>
    <col min="2299" max="2303" width="9.125" style="189" hidden="1" customWidth="1"/>
    <col min="2304" max="2546" width="9.125" style="189"/>
    <col min="2547" max="2547" width="30.125" style="189" customWidth="1"/>
    <col min="2548" max="2550" width="16.625" style="189" customWidth="1"/>
    <col min="2551" max="2551" width="30.125" style="189" customWidth="1"/>
    <col min="2552" max="2554" width="18" style="189" customWidth="1"/>
    <col min="2555" max="2559" width="9.125" style="189" hidden="1" customWidth="1"/>
    <col min="2560" max="2802" width="9.125" style="189"/>
    <col min="2803" max="2803" width="30.125" style="189" customWidth="1"/>
    <col min="2804" max="2806" width="16.625" style="189" customWidth="1"/>
    <col min="2807" max="2807" width="30.125" style="189" customWidth="1"/>
    <col min="2808" max="2810" width="18" style="189" customWidth="1"/>
    <col min="2811" max="2815" width="9.125" style="189" hidden="1" customWidth="1"/>
    <col min="2816" max="3058" width="9.125" style="189"/>
    <col min="3059" max="3059" width="30.125" style="189" customWidth="1"/>
    <col min="3060" max="3062" width="16.625" style="189" customWidth="1"/>
    <col min="3063" max="3063" width="30.125" style="189" customWidth="1"/>
    <col min="3064" max="3066" width="18" style="189" customWidth="1"/>
    <col min="3067" max="3071" width="9.125" style="189" hidden="1" customWidth="1"/>
    <col min="3072" max="3314" width="9.125" style="189"/>
    <col min="3315" max="3315" width="30.125" style="189" customWidth="1"/>
    <col min="3316" max="3318" width="16.625" style="189" customWidth="1"/>
    <col min="3319" max="3319" width="30.125" style="189" customWidth="1"/>
    <col min="3320" max="3322" width="18" style="189" customWidth="1"/>
    <col min="3323" max="3327" width="9.125" style="189" hidden="1" customWidth="1"/>
    <col min="3328" max="3570" width="9.125" style="189"/>
    <col min="3571" max="3571" width="30.125" style="189" customWidth="1"/>
    <col min="3572" max="3574" width="16.625" style="189" customWidth="1"/>
    <col min="3575" max="3575" width="30.125" style="189" customWidth="1"/>
    <col min="3576" max="3578" width="18" style="189" customWidth="1"/>
    <col min="3579" max="3583" width="9.125" style="189" hidden="1" customWidth="1"/>
    <col min="3584" max="3826" width="9.125" style="189"/>
    <col min="3827" max="3827" width="30.125" style="189" customWidth="1"/>
    <col min="3828" max="3830" width="16.625" style="189" customWidth="1"/>
    <col min="3831" max="3831" width="30.125" style="189" customWidth="1"/>
    <col min="3832" max="3834" width="18" style="189" customWidth="1"/>
    <col min="3835" max="3839" width="9.125" style="189" hidden="1" customWidth="1"/>
    <col min="3840" max="4082" width="9.125" style="189"/>
    <col min="4083" max="4083" width="30.125" style="189" customWidth="1"/>
    <col min="4084" max="4086" width="16.625" style="189" customWidth="1"/>
    <col min="4087" max="4087" width="30.125" style="189" customWidth="1"/>
    <col min="4088" max="4090" width="18" style="189" customWidth="1"/>
    <col min="4091" max="4095" width="9.125" style="189" hidden="1" customWidth="1"/>
    <col min="4096" max="4338" width="9.125" style="189"/>
    <col min="4339" max="4339" width="30.125" style="189" customWidth="1"/>
    <col min="4340" max="4342" width="16.625" style="189" customWidth="1"/>
    <col min="4343" max="4343" width="30.125" style="189" customWidth="1"/>
    <col min="4344" max="4346" width="18" style="189" customWidth="1"/>
    <col min="4347" max="4351" width="9.125" style="189" hidden="1" customWidth="1"/>
    <col min="4352" max="4594" width="9.125" style="189"/>
    <col min="4595" max="4595" width="30.125" style="189" customWidth="1"/>
    <col min="4596" max="4598" width="16.625" style="189" customWidth="1"/>
    <col min="4599" max="4599" width="30.125" style="189" customWidth="1"/>
    <col min="4600" max="4602" width="18" style="189" customWidth="1"/>
    <col min="4603" max="4607" width="9.125" style="189" hidden="1" customWidth="1"/>
    <col min="4608" max="4850" width="9.125" style="189"/>
    <col min="4851" max="4851" width="30.125" style="189" customWidth="1"/>
    <col min="4852" max="4854" width="16.625" style="189" customWidth="1"/>
    <col min="4855" max="4855" width="30.125" style="189" customWidth="1"/>
    <col min="4856" max="4858" width="18" style="189" customWidth="1"/>
    <col min="4859" max="4863" width="9.125" style="189" hidden="1" customWidth="1"/>
    <col min="4864" max="5106" width="9.125" style="189"/>
    <col min="5107" max="5107" width="30.125" style="189" customWidth="1"/>
    <col min="5108" max="5110" width="16.625" style="189" customWidth="1"/>
    <col min="5111" max="5111" width="30.125" style="189" customWidth="1"/>
    <col min="5112" max="5114" width="18" style="189" customWidth="1"/>
    <col min="5115" max="5119" width="9.125" style="189" hidden="1" customWidth="1"/>
    <col min="5120" max="5362" width="9.125" style="189"/>
    <col min="5363" max="5363" width="30.125" style="189" customWidth="1"/>
    <col min="5364" max="5366" width="16.625" style="189" customWidth="1"/>
    <col min="5367" max="5367" width="30.125" style="189" customWidth="1"/>
    <col min="5368" max="5370" width="18" style="189" customWidth="1"/>
    <col min="5371" max="5375" width="9.125" style="189" hidden="1" customWidth="1"/>
    <col min="5376" max="5618" width="9.125" style="189"/>
    <col min="5619" max="5619" width="30.125" style="189" customWidth="1"/>
    <col min="5620" max="5622" width="16.625" style="189" customWidth="1"/>
    <col min="5623" max="5623" width="30.125" style="189" customWidth="1"/>
    <col min="5624" max="5626" width="18" style="189" customWidth="1"/>
    <col min="5627" max="5631" width="9.125" style="189" hidden="1" customWidth="1"/>
    <col min="5632" max="5874" width="9.125" style="189"/>
    <col min="5875" max="5875" width="30.125" style="189" customWidth="1"/>
    <col min="5876" max="5878" width="16.625" style="189" customWidth="1"/>
    <col min="5879" max="5879" width="30.125" style="189" customWidth="1"/>
    <col min="5880" max="5882" width="18" style="189" customWidth="1"/>
    <col min="5883" max="5887" width="9.125" style="189" hidden="1" customWidth="1"/>
    <col min="5888" max="6130" width="9.125" style="189"/>
    <col min="6131" max="6131" width="30.125" style="189" customWidth="1"/>
    <col min="6132" max="6134" width="16.625" style="189" customWidth="1"/>
    <col min="6135" max="6135" width="30.125" style="189" customWidth="1"/>
    <col min="6136" max="6138" width="18" style="189" customWidth="1"/>
    <col min="6139" max="6143" width="9.125" style="189" hidden="1" customWidth="1"/>
    <col min="6144" max="6386" width="9.125" style="189"/>
    <col min="6387" max="6387" width="30.125" style="189" customWidth="1"/>
    <col min="6388" max="6390" width="16.625" style="189" customWidth="1"/>
    <col min="6391" max="6391" width="30.125" style="189" customWidth="1"/>
    <col min="6392" max="6394" width="18" style="189" customWidth="1"/>
    <col min="6395" max="6399" width="9.125" style="189" hidden="1" customWidth="1"/>
    <col min="6400" max="6642" width="9.125" style="189"/>
    <col min="6643" max="6643" width="30.125" style="189" customWidth="1"/>
    <col min="6644" max="6646" width="16.625" style="189" customWidth="1"/>
    <col min="6647" max="6647" width="30.125" style="189" customWidth="1"/>
    <col min="6648" max="6650" width="18" style="189" customWidth="1"/>
    <col min="6651" max="6655" width="9.125" style="189" hidden="1" customWidth="1"/>
    <col min="6656" max="6898" width="9.125" style="189"/>
    <col min="6899" max="6899" width="30.125" style="189" customWidth="1"/>
    <col min="6900" max="6902" width="16.625" style="189" customWidth="1"/>
    <col min="6903" max="6903" width="30.125" style="189" customWidth="1"/>
    <col min="6904" max="6906" width="18" style="189" customWidth="1"/>
    <col min="6907" max="6911" width="9.125" style="189" hidden="1" customWidth="1"/>
    <col min="6912" max="7154" width="9.125" style="189"/>
    <col min="7155" max="7155" width="30.125" style="189" customWidth="1"/>
    <col min="7156" max="7158" width="16.625" style="189" customWidth="1"/>
    <col min="7159" max="7159" width="30.125" style="189" customWidth="1"/>
    <col min="7160" max="7162" width="18" style="189" customWidth="1"/>
    <col min="7163" max="7167" width="9.125" style="189" hidden="1" customWidth="1"/>
    <col min="7168" max="7410" width="9.125" style="189"/>
    <col min="7411" max="7411" width="30.125" style="189" customWidth="1"/>
    <col min="7412" max="7414" width="16.625" style="189" customWidth="1"/>
    <col min="7415" max="7415" width="30.125" style="189" customWidth="1"/>
    <col min="7416" max="7418" width="18" style="189" customWidth="1"/>
    <col min="7419" max="7423" width="9.125" style="189" hidden="1" customWidth="1"/>
    <col min="7424" max="7666" width="9.125" style="189"/>
    <col min="7667" max="7667" width="30.125" style="189" customWidth="1"/>
    <col min="7668" max="7670" width="16.625" style="189" customWidth="1"/>
    <col min="7671" max="7671" width="30.125" style="189" customWidth="1"/>
    <col min="7672" max="7674" width="18" style="189" customWidth="1"/>
    <col min="7675" max="7679" width="9.125" style="189" hidden="1" customWidth="1"/>
    <col min="7680" max="7922" width="9.125" style="189"/>
    <col min="7923" max="7923" width="30.125" style="189" customWidth="1"/>
    <col min="7924" max="7926" width="16.625" style="189" customWidth="1"/>
    <col min="7927" max="7927" width="30.125" style="189" customWidth="1"/>
    <col min="7928" max="7930" width="18" style="189" customWidth="1"/>
    <col min="7931" max="7935" width="9.125" style="189" hidden="1" customWidth="1"/>
    <col min="7936" max="8178" width="9.125" style="189"/>
    <col min="8179" max="8179" width="30.125" style="189" customWidth="1"/>
    <col min="8180" max="8182" width="16.625" style="189" customWidth="1"/>
    <col min="8183" max="8183" width="30.125" style="189" customWidth="1"/>
    <col min="8184" max="8186" width="18" style="189" customWidth="1"/>
    <col min="8187" max="8191" width="9.125" style="189" hidden="1" customWidth="1"/>
    <col min="8192" max="8434" width="9.125" style="189"/>
    <col min="8435" max="8435" width="30.125" style="189" customWidth="1"/>
    <col min="8436" max="8438" width="16.625" style="189" customWidth="1"/>
    <col min="8439" max="8439" width="30.125" style="189" customWidth="1"/>
    <col min="8440" max="8442" width="18" style="189" customWidth="1"/>
    <col min="8443" max="8447" width="9.125" style="189" hidden="1" customWidth="1"/>
    <col min="8448" max="8690" width="9.125" style="189"/>
    <col min="8691" max="8691" width="30.125" style="189" customWidth="1"/>
    <col min="8692" max="8694" width="16.625" style="189" customWidth="1"/>
    <col min="8695" max="8695" width="30.125" style="189" customWidth="1"/>
    <col min="8696" max="8698" width="18" style="189" customWidth="1"/>
    <col min="8699" max="8703" width="9.125" style="189" hidden="1" customWidth="1"/>
    <col min="8704" max="8946" width="9.125" style="189"/>
    <col min="8947" max="8947" width="30.125" style="189" customWidth="1"/>
    <col min="8948" max="8950" width="16.625" style="189" customWidth="1"/>
    <col min="8951" max="8951" width="30.125" style="189" customWidth="1"/>
    <col min="8952" max="8954" width="18" style="189" customWidth="1"/>
    <col min="8955" max="8959" width="9.125" style="189" hidden="1" customWidth="1"/>
    <col min="8960" max="9202" width="9.125" style="189"/>
    <col min="9203" max="9203" width="30.125" style="189" customWidth="1"/>
    <col min="9204" max="9206" width="16.625" style="189" customWidth="1"/>
    <col min="9207" max="9207" width="30.125" style="189" customWidth="1"/>
    <col min="9208" max="9210" width="18" style="189" customWidth="1"/>
    <col min="9211" max="9215" width="9.125" style="189" hidden="1" customWidth="1"/>
    <col min="9216" max="9458" width="9.125" style="189"/>
    <col min="9459" max="9459" width="30.125" style="189" customWidth="1"/>
    <col min="9460" max="9462" width="16.625" style="189" customWidth="1"/>
    <col min="9463" max="9463" width="30.125" style="189" customWidth="1"/>
    <col min="9464" max="9466" width="18" style="189" customWidth="1"/>
    <col min="9467" max="9471" width="9.125" style="189" hidden="1" customWidth="1"/>
    <col min="9472" max="9714" width="9.125" style="189"/>
    <col min="9715" max="9715" width="30.125" style="189" customWidth="1"/>
    <col min="9716" max="9718" width="16.625" style="189" customWidth="1"/>
    <col min="9719" max="9719" width="30.125" style="189" customWidth="1"/>
    <col min="9720" max="9722" width="18" style="189" customWidth="1"/>
    <col min="9723" max="9727" width="9.125" style="189" hidden="1" customWidth="1"/>
    <col min="9728" max="9970" width="9.125" style="189"/>
    <col min="9971" max="9971" width="30.125" style="189" customWidth="1"/>
    <col min="9972" max="9974" width="16.625" style="189" customWidth="1"/>
    <col min="9975" max="9975" width="30.125" style="189" customWidth="1"/>
    <col min="9976" max="9978" width="18" style="189" customWidth="1"/>
    <col min="9979" max="9983" width="9.125" style="189" hidden="1" customWidth="1"/>
    <col min="9984" max="10226" width="9.125" style="189"/>
    <col min="10227" max="10227" width="30.125" style="189" customWidth="1"/>
    <col min="10228" max="10230" width="16.625" style="189" customWidth="1"/>
    <col min="10231" max="10231" width="30.125" style="189" customWidth="1"/>
    <col min="10232" max="10234" width="18" style="189" customWidth="1"/>
    <col min="10235" max="10239" width="9.125" style="189" hidden="1" customWidth="1"/>
    <col min="10240" max="10482" width="9.125" style="189"/>
    <col min="10483" max="10483" width="30.125" style="189" customWidth="1"/>
    <col min="10484" max="10486" width="16.625" style="189" customWidth="1"/>
    <col min="10487" max="10487" width="30.125" style="189" customWidth="1"/>
    <col min="10488" max="10490" width="18" style="189" customWidth="1"/>
    <col min="10491" max="10495" width="9.125" style="189" hidden="1" customWidth="1"/>
    <col min="10496" max="10738" width="9.125" style="189"/>
    <col min="10739" max="10739" width="30.125" style="189" customWidth="1"/>
    <col min="10740" max="10742" width="16.625" style="189" customWidth="1"/>
    <col min="10743" max="10743" width="30.125" style="189" customWidth="1"/>
    <col min="10744" max="10746" width="18" style="189" customWidth="1"/>
    <col min="10747" max="10751" width="9.125" style="189" hidden="1" customWidth="1"/>
    <col min="10752" max="10994" width="9.125" style="189"/>
    <col min="10995" max="10995" width="30.125" style="189" customWidth="1"/>
    <col min="10996" max="10998" width="16.625" style="189" customWidth="1"/>
    <col min="10999" max="10999" width="30.125" style="189" customWidth="1"/>
    <col min="11000" max="11002" width="18" style="189" customWidth="1"/>
    <col min="11003" max="11007" width="9.125" style="189" hidden="1" customWidth="1"/>
    <col min="11008" max="11250" width="9.125" style="189"/>
    <col min="11251" max="11251" width="30.125" style="189" customWidth="1"/>
    <col min="11252" max="11254" width="16.625" style="189" customWidth="1"/>
    <col min="11255" max="11255" width="30.125" style="189" customWidth="1"/>
    <col min="11256" max="11258" width="18" style="189" customWidth="1"/>
    <col min="11259" max="11263" width="9.125" style="189" hidden="1" customWidth="1"/>
    <col min="11264" max="11506" width="9.125" style="189"/>
    <col min="11507" max="11507" width="30.125" style="189" customWidth="1"/>
    <col min="11508" max="11510" width="16.625" style="189" customWidth="1"/>
    <col min="11511" max="11511" width="30.125" style="189" customWidth="1"/>
    <col min="11512" max="11514" width="18" style="189" customWidth="1"/>
    <col min="11515" max="11519" width="9.125" style="189" hidden="1" customWidth="1"/>
    <col min="11520" max="11762" width="9.125" style="189"/>
    <col min="11763" max="11763" width="30.125" style="189" customWidth="1"/>
    <col min="11764" max="11766" width="16.625" style="189" customWidth="1"/>
    <col min="11767" max="11767" width="30.125" style="189" customWidth="1"/>
    <col min="11768" max="11770" width="18" style="189" customWidth="1"/>
    <col min="11771" max="11775" width="9.125" style="189" hidden="1" customWidth="1"/>
    <col min="11776" max="12018" width="9.125" style="189"/>
    <col min="12019" max="12019" width="30.125" style="189" customWidth="1"/>
    <col min="12020" max="12022" width="16.625" style="189" customWidth="1"/>
    <col min="12023" max="12023" width="30.125" style="189" customWidth="1"/>
    <col min="12024" max="12026" width="18" style="189" customWidth="1"/>
    <col min="12027" max="12031" width="9.125" style="189" hidden="1" customWidth="1"/>
    <col min="12032" max="12274" width="9.125" style="189"/>
    <col min="12275" max="12275" width="30.125" style="189" customWidth="1"/>
    <col min="12276" max="12278" width="16.625" style="189" customWidth="1"/>
    <col min="12279" max="12279" width="30.125" style="189" customWidth="1"/>
    <col min="12280" max="12282" width="18" style="189" customWidth="1"/>
    <col min="12283" max="12287" width="9.125" style="189" hidden="1" customWidth="1"/>
    <col min="12288" max="12530" width="9.125" style="189"/>
    <col min="12531" max="12531" width="30.125" style="189" customWidth="1"/>
    <col min="12532" max="12534" width="16.625" style="189" customWidth="1"/>
    <col min="12535" max="12535" width="30.125" style="189" customWidth="1"/>
    <col min="12536" max="12538" width="18" style="189" customWidth="1"/>
    <col min="12539" max="12543" width="9.125" style="189" hidden="1" customWidth="1"/>
    <col min="12544" max="12786" width="9.125" style="189"/>
    <col min="12787" max="12787" width="30.125" style="189" customWidth="1"/>
    <col min="12788" max="12790" width="16.625" style="189" customWidth="1"/>
    <col min="12791" max="12791" width="30.125" style="189" customWidth="1"/>
    <col min="12792" max="12794" width="18" style="189" customWidth="1"/>
    <col min="12795" max="12799" width="9.125" style="189" hidden="1" customWidth="1"/>
    <col min="12800" max="13042" width="9.125" style="189"/>
    <col min="13043" max="13043" width="30.125" style="189" customWidth="1"/>
    <col min="13044" max="13046" width="16.625" style="189" customWidth="1"/>
    <col min="13047" max="13047" width="30.125" style="189" customWidth="1"/>
    <col min="13048" max="13050" width="18" style="189" customWidth="1"/>
    <col min="13051" max="13055" width="9.125" style="189" hidden="1" customWidth="1"/>
    <col min="13056" max="13298" width="9.125" style="189"/>
    <col min="13299" max="13299" width="30.125" style="189" customWidth="1"/>
    <col min="13300" max="13302" width="16.625" style="189" customWidth="1"/>
    <col min="13303" max="13303" width="30.125" style="189" customWidth="1"/>
    <col min="13304" max="13306" width="18" style="189" customWidth="1"/>
    <col min="13307" max="13311" width="9.125" style="189" hidden="1" customWidth="1"/>
    <col min="13312" max="13554" width="9.125" style="189"/>
    <col min="13555" max="13555" width="30.125" style="189" customWidth="1"/>
    <col min="13556" max="13558" width="16.625" style="189" customWidth="1"/>
    <col min="13559" max="13559" width="30.125" style="189" customWidth="1"/>
    <col min="13560" max="13562" width="18" style="189" customWidth="1"/>
    <col min="13563" max="13567" width="9.125" style="189" hidden="1" customWidth="1"/>
    <col min="13568" max="13810" width="9.125" style="189"/>
    <col min="13811" max="13811" width="30.125" style="189" customWidth="1"/>
    <col min="13812" max="13814" width="16.625" style="189" customWidth="1"/>
    <col min="13815" max="13815" width="30.125" style="189" customWidth="1"/>
    <col min="13816" max="13818" width="18" style="189" customWidth="1"/>
    <col min="13819" max="13823" width="9.125" style="189" hidden="1" customWidth="1"/>
    <col min="13824" max="14066" width="9.125" style="189"/>
    <col min="14067" max="14067" width="30.125" style="189" customWidth="1"/>
    <col min="14068" max="14070" width="16.625" style="189" customWidth="1"/>
    <col min="14071" max="14071" width="30.125" style="189" customWidth="1"/>
    <col min="14072" max="14074" width="18" style="189" customWidth="1"/>
    <col min="14075" max="14079" width="9.125" style="189" hidden="1" customWidth="1"/>
    <col min="14080" max="14322" width="9.125" style="189"/>
    <col min="14323" max="14323" width="30.125" style="189" customWidth="1"/>
    <col min="14324" max="14326" width="16.625" style="189" customWidth="1"/>
    <col min="14327" max="14327" width="30.125" style="189" customWidth="1"/>
    <col min="14328" max="14330" width="18" style="189" customWidth="1"/>
    <col min="14331" max="14335" width="9.125" style="189" hidden="1" customWidth="1"/>
    <col min="14336" max="14578" width="9.125" style="189"/>
    <col min="14579" max="14579" width="30.125" style="189" customWidth="1"/>
    <col min="14580" max="14582" width="16.625" style="189" customWidth="1"/>
    <col min="14583" max="14583" width="30.125" style="189" customWidth="1"/>
    <col min="14584" max="14586" width="18" style="189" customWidth="1"/>
    <col min="14587" max="14591" width="9.125" style="189" hidden="1" customWidth="1"/>
    <col min="14592" max="14834" width="9.125" style="189"/>
    <col min="14835" max="14835" width="30.125" style="189" customWidth="1"/>
    <col min="14836" max="14838" width="16.625" style="189" customWidth="1"/>
    <col min="14839" max="14839" width="30.125" style="189" customWidth="1"/>
    <col min="14840" max="14842" width="18" style="189" customWidth="1"/>
    <col min="14843" max="14847" width="9.125" style="189" hidden="1" customWidth="1"/>
    <col min="14848" max="15090" width="9.125" style="189"/>
    <col min="15091" max="15091" width="30.125" style="189" customWidth="1"/>
    <col min="15092" max="15094" width="16.625" style="189" customWidth="1"/>
    <col min="15095" max="15095" width="30.125" style="189" customWidth="1"/>
    <col min="15096" max="15098" width="18" style="189" customWidth="1"/>
    <col min="15099" max="15103" width="9.125" style="189" hidden="1" customWidth="1"/>
    <col min="15104" max="15346" width="9.125" style="189"/>
    <col min="15347" max="15347" width="30.125" style="189" customWidth="1"/>
    <col min="15348" max="15350" width="16.625" style="189" customWidth="1"/>
    <col min="15351" max="15351" width="30.125" style="189" customWidth="1"/>
    <col min="15352" max="15354" width="18" style="189" customWidth="1"/>
    <col min="15355" max="15359" width="9.125" style="189" hidden="1" customWidth="1"/>
    <col min="15360" max="15602" width="9.125" style="189"/>
    <col min="15603" max="15603" width="30.125" style="189" customWidth="1"/>
    <col min="15604" max="15606" width="16.625" style="189" customWidth="1"/>
    <col min="15607" max="15607" width="30.125" style="189" customWidth="1"/>
    <col min="15608" max="15610" width="18" style="189" customWidth="1"/>
    <col min="15611" max="15615" width="9.125" style="189" hidden="1" customWidth="1"/>
    <col min="15616" max="15858" width="9.125" style="189"/>
    <col min="15859" max="15859" width="30.125" style="189" customWidth="1"/>
    <col min="15860" max="15862" width="16.625" style="189" customWidth="1"/>
    <col min="15863" max="15863" width="30.125" style="189" customWidth="1"/>
    <col min="15864" max="15866" width="18" style="189" customWidth="1"/>
    <col min="15867" max="15871" width="9.125" style="189" hidden="1" customWidth="1"/>
    <col min="15872" max="16114" width="9.125" style="189"/>
    <col min="16115" max="16115" width="30.125" style="189" customWidth="1"/>
    <col min="16116" max="16118" width="16.625" style="189" customWidth="1"/>
    <col min="16119" max="16119" width="30.125" style="189" customWidth="1"/>
    <col min="16120" max="16122" width="18" style="189" customWidth="1"/>
    <col min="16123" max="16127" width="9.125" style="189" hidden="1" customWidth="1"/>
    <col min="16128" max="16384" width="9.125" style="189"/>
  </cols>
  <sheetData>
    <row r="1" s="182" customFormat="1" ht="19.5" customHeight="1" spans="1:3">
      <c r="A1" s="4" t="s">
        <v>318</v>
      </c>
      <c r="B1" s="190"/>
      <c r="C1" s="190"/>
    </row>
    <row r="2" s="183" customFormat="1" ht="20.25" spans="1:4">
      <c r="A2" s="106" t="s">
        <v>319</v>
      </c>
      <c r="B2" s="106"/>
      <c r="C2" s="106"/>
      <c r="D2" s="106"/>
    </row>
    <row r="3" s="184" customFormat="1" ht="19.5" customHeight="1" spans="1:4">
      <c r="A3" s="191"/>
      <c r="B3" s="192"/>
      <c r="C3" s="193"/>
      <c r="D3" s="194" t="s">
        <v>55</v>
      </c>
    </row>
    <row r="4" s="184" customFormat="1" ht="50.1" customHeight="1" spans="1:4">
      <c r="A4" s="195" t="s">
        <v>56</v>
      </c>
      <c r="B4" s="144" t="s">
        <v>286</v>
      </c>
      <c r="C4" s="144" t="s">
        <v>282</v>
      </c>
      <c r="D4" s="167" t="s">
        <v>287</v>
      </c>
    </row>
    <row r="5" s="185" customFormat="1" ht="24.95" customHeight="1" spans="1:4">
      <c r="A5" s="196" t="s">
        <v>88</v>
      </c>
      <c r="B5" s="197">
        <f>SUM(B6:B14)</f>
        <v>75843</v>
      </c>
      <c r="C5" s="197">
        <f>SUM(C6:C14)</f>
        <v>126746.66</v>
      </c>
      <c r="D5" s="198">
        <f>C5/B5</f>
        <v>1.67117149901771</v>
      </c>
    </row>
    <row r="6" s="185" customFormat="1" ht="24.95" customHeight="1" spans="1:4">
      <c r="A6" s="168" t="s">
        <v>207</v>
      </c>
      <c r="B6" s="199"/>
      <c r="C6" s="199"/>
      <c r="D6" s="198"/>
    </row>
    <row r="7" s="185" customFormat="1" ht="24.95" customHeight="1" spans="1:4">
      <c r="A7" s="168" t="s">
        <v>208</v>
      </c>
      <c r="B7" s="199">
        <v>3858</v>
      </c>
      <c r="C7" s="200">
        <v>2195</v>
      </c>
      <c r="D7" s="198">
        <f t="shared" ref="D7:D14" si="0">C7/B7</f>
        <v>0.568947641264904</v>
      </c>
    </row>
    <row r="8" s="185" customFormat="1" ht="24.95" customHeight="1" spans="1:4">
      <c r="A8" s="168" t="s">
        <v>209</v>
      </c>
      <c r="B8" s="199">
        <v>21807</v>
      </c>
      <c r="C8" s="200">
        <v>37239.62</v>
      </c>
      <c r="D8" s="198">
        <f t="shared" si="0"/>
        <v>1.7076911083597</v>
      </c>
    </row>
    <row r="9" s="185" customFormat="1" ht="24.95" customHeight="1" spans="1:4">
      <c r="A9" s="168" t="s">
        <v>210</v>
      </c>
      <c r="B9" s="199">
        <v>36739</v>
      </c>
      <c r="C9" s="200">
        <v>29250.49</v>
      </c>
      <c r="D9" s="198">
        <f t="shared" si="0"/>
        <v>0.796170010071042</v>
      </c>
    </row>
    <row r="10" s="185" customFormat="1" ht="24.95" customHeight="1" spans="1:4">
      <c r="A10" s="168" t="s">
        <v>211</v>
      </c>
      <c r="B10" s="201"/>
      <c r="C10" s="202"/>
      <c r="D10" s="198"/>
    </row>
    <row r="11" s="185" customFormat="1" ht="24.95" customHeight="1" spans="1:4">
      <c r="A11" s="168" t="s">
        <v>212</v>
      </c>
      <c r="B11" s="201">
        <v>142</v>
      </c>
      <c r="C11" s="200">
        <v>36106.55</v>
      </c>
      <c r="D11" s="198">
        <f t="shared" si="0"/>
        <v>254.271478873239</v>
      </c>
    </row>
    <row r="12" s="186" customFormat="1" ht="24.95" customHeight="1" spans="1:4">
      <c r="A12" s="168" t="s">
        <v>213</v>
      </c>
      <c r="B12" s="201">
        <v>12513</v>
      </c>
      <c r="C12" s="200">
        <v>21241</v>
      </c>
      <c r="D12" s="198">
        <f t="shared" si="0"/>
        <v>1.69751458483177</v>
      </c>
    </row>
    <row r="13" s="187" customFormat="1" ht="24.95" customHeight="1" spans="1:4">
      <c r="A13" s="168" t="s">
        <v>214</v>
      </c>
      <c r="B13" s="201">
        <v>1</v>
      </c>
      <c r="C13" s="199"/>
      <c r="D13" s="198">
        <f t="shared" si="0"/>
        <v>0</v>
      </c>
    </row>
    <row r="14" ht="24.95" customHeight="1" spans="1:4">
      <c r="A14" s="203" t="s">
        <v>315</v>
      </c>
      <c r="B14" s="201">
        <v>783</v>
      </c>
      <c r="C14" s="197">
        <v>714</v>
      </c>
      <c r="D14" s="198">
        <f t="shared" si="0"/>
        <v>0.911877394636015</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4"/>
  <sheetViews>
    <sheetView showGridLines="0" showZeros="0" zoomScale="115" zoomScaleNormal="115" workbookViewId="0">
      <selection activeCell="C14" sqref="C14"/>
    </sheetView>
  </sheetViews>
  <sheetFormatPr defaultColWidth="6.75" defaultRowHeight="11.25"/>
  <cols>
    <col min="1" max="1" width="35.625" style="79" customWidth="1"/>
    <col min="2" max="3" width="15.625" style="175" customWidth="1"/>
    <col min="4" max="4" width="15.625" style="130" customWidth="1"/>
    <col min="5" max="7" width="9" style="79" customWidth="1"/>
    <col min="8" max="8" width="5.625" style="79" customWidth="1"/>
    <col min="9" max="9" width="0.75" style="79" customWidth="1"/>
    <col min="10" max="10" width="10.125" style="79" customWidth="1"/>
    <col min="11" max="11" width="5.875" style="79" customWidth="1"/>
    <col min="12" max="16384" width="6.75" style="79"/>
  </cols>
  <sheetData>
    <row r="1" ht="19.5" customHeight="1" spans="1:1">
      <c r="A1" s="4" t="s">
        <v>320</v>
      </c>
    </row>
    <row r="2" s="160" customFormat="1" ht="33" customHeight="1" spans="1:254">
      <c r="A2" s="164" t="s">
        <v>321</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s="161" customFormat="1" ht="19.5" customHeight="1" spans="1:254">
      <c r="A3" s="165"/>
      <c r="B3" s="176"/>
      <c r="C3" s="176"/>
      <c r="D3" s="177"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56</v>
      </c>
      <c r="B4" s="178" t="s">
        <v>286</v>
      </c>
      <c r="C4" s="144" t="s">
        <v>282</v>
      </c>
      <c r="D4" s="134" t="s">
        <v>287</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4"/>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229</v>
      </c>
      <c r="B5" s="179"/>
      <c r="C5" s="179"/>
      <c r="D5" s="180"/>
    </row>
    <row r="6" s="163" customFormat="1" ht="24.95" customHeight="1" spans="1:4">
      <c r="A6" s="181" t="s">
        <v>222</v>
      </c>
      <c r="B6" s="179"/>
      <c r="C6" s="179"/>
      <c r="D6" s="180"/>
    </row>
    <row r="7" s="163" customFormat="1" ht="24.95" customHeight="1" spans="1:4">
      <c r="A7" s="181" t="s">
        <v>223</v>
      </c>
      <c r="B7" s="179">
        <v>3769</v>
      </c>
      <c r="C7" s="179">
        <v>2467.8</v>
      </c>
      <c r="D7" s="180">
        <f t="shared" ref="D7:D14" si="0">C7/B7</f>
        <v>0.654762536481825</v>
      </c>
    </row>
    <row r="8" s="163" customFormat="1" ht="24.95" customHeight="1" spans="1:4">
      <c r="A8" s="181" t="s">
        <v>230</v>
      </c>
      <c r="B8" s="179">
        <v>1284</v>
      </c>
      <c r="C8" s="179"/>
      <c r="D8" s="180">
        <f t="shared" si="0"/>
        <v>0</v>
      </c>
    </row>
    <row r="9" s="163" customFormat="1" ht="24.95" customHeight="1" spans="1:4">
      <c r="A9" s="181" t="s">
        <v>153</v>
      </c>
      <c r="B9" s="179"/>
      <c r="C9" s="179">
        <v>1514.62</v>
      </c>
      <c r="D9" s="180"/>
    </row>
    <row r="10" s="163" customFormat="1" ht="24.95" customHeight="1" spans="1:4">
      <c r="A10" s="181" t="s">
        <v>224</v>
      </c>
      <c r="B10" s="179">
        <v>36325</v>
      </c>
      <c r="C10" s="179">
        <v>29250.49</v>
      </c>
      <c r="D10" s="180">
        <f t="shared" si="0"/>
        <v>0.805244046799725</v>
      </c>
    </row>
    <row r="11" s="163" customFormat="1" ht="24.95" customHeight="1" spans="1:4">
      <c r="A11" s="181" t="s">
        <v>231</v>
      </c>
      <c r="B11" s="179"/>
      <c r="C11" s="179"/>
      <c r="D11" s="180"/>
    </row>
    <row r="12" s="163" customFormat="1" ht="24.95" customHeight="1" spans="1:4">
      <c r="A12" s="181" t="s">
        <v>232</v>
      </c>
      <c r="B12" s="179"/>
      <c r="C12" s="179"/>
      <c r="D12" s="180"/>
    </row>
    <row r="13" s="163" customFormat="1" ht="24.95" customHeight="1" spans="1:4">
      <c r="A13" s="181" t="s">
        <v>187</v>
      </c>
      <c r="B13" s="179">
        <v>133</v>
      </c>
      <c r="C13" s="179">
        <v>833.75</v>
      </c>
      <c r="D13" s="180">
        <f t="shared" si="0"/>
        <v>6.2687969924812</v>
      </c>
    </row>
    <row r="14" s="163" customFormat="1" ht="24.95" customHeight="1" spans="1:4">
      <c r="A14" s="172" t="s">
        <v>163</v>
      </c>
      <c r="B14" s="179">
        <f>SUM(B5:B13)</f>
        <v>41511</v>
      </c>
      <c r="C14" s="179">
        <f>SUM(C5:C13)</f>
        <v>34066.66</v>
      </c>
      <c r="D14" s="180">
        <f t="shared" si="0"/>
        <v>0.820665847606659</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6"/>
  <sheetViews>
    <sheetView showGridLines="0" showZeros="0" workbookViewId="0">
      <selection activeCell="M16" sqref="M16"/>
    </sheetView>
  </sheetViews>
  <sheetFormatPr defaultColWidth="6.75" defaultRowHeight="11.25"/>
  <cols>
    <col min="1" max="1" width="35.625" style="79" customWidth="1"/>
    <col min="2" max="4" width="15.625" style="79" customWidth="1"/>
    <col min="5" max="7" width="9" style="79" customWidth="1"/>
    <col min="8" max="8" width="5.625" style="79" customWidth="1"/>
    <col min="9" max="9" width="0.75" style="79" customWidth="1"/>
    <col min="10" max="10" width="10.125" style="79" customWidth="1"/>
    <col min="11" max="11" width="5.875" style="79" customWidth="1"/>
    <col min="12" max="16384" width="6.75" style="79"/>
  </cols>
  <sheetData>
    <row r="1" ht="19.5" customHeight="1" spans="1:1">
      <c r="A1" s="4" t="s">
        <v>322</v>
      </c>
    </row>
    <row r="2" s="160" customFormat="1" ht="33" customHeight="1" spans="1:254">
      <c r="A2" s="164" t="s">
        <v>323</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s="161" customFormat="1" ht="19.5" customHeight="1" spans="1:254">
      <c r="A3" s="165"/>
      <c r="B3" s="131"/>
      <c r="C3" s="131"/>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56</v>
      </c>
      <c r="B4" s="115" t="s">
        <v>286</v>
      </c>
      <c r="C4" s="91" t="s">
        <v>282</v>
      </c>
      <c r="D4" s="167" t="s">
        <v>287</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4"/>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229</v>
      </c>
      <c r="B5" s="169"/>
      <c r="C5" s="169"/>
      <c r="D5" s="170"/>
    </row>
    <row r="6" s="163" customFormat="1" ht="24.95" customHeight="1" spans="1:4">
      <c r="A6" s="168" t="s">
        <v>222</v>
      </c>
      <c r="B6" s="169"/>
      <c r="C6" s="169"/>
      <c r="D6" s="170"/>
    </row>
    <row r="7" s="163" customFormat="1" ht="24.95" customHeight="1" spans="1:4">
      <c r="A7" s="168" t="s">
        <v>223</v>
      </c>
      <c r="B7" s="169"/>
      <c r="C7" s="169"/>
      <c r="D7" s="170"/>
    </row>
    <row r="8" s="163" customFormat="1" ht="24.95" customHeight="1" spans="1:4">
      <c r="A8" s="168" t="s">
        <v>230</v>
      </c>
      <c r="B8" s="169"/>
      <c r="C8" s="169"/>
      <c r="D8" s="170"/>
    </row>
    <row r="9" s="163" customFormat="1" ht="24.95" customHeight="1" spans="1:4">
      <c r="A9" s="168" t="s">
        <v>153</v>
      </c>
      <c r="B9" s="169"/>
      <c r="C9" s="169"/>
      <c r="D9" s="170"/>
    </row>
    <row r="10" s="163" customFormat="1" ht="24.95" customHeight="1" spans="1:4">
      <c r="A10" s="168" t="s">
        <v>224</v>
      </c>
      <c r="B10" s="169"/>
      <c r="C10" s="169"/>
      <c r="D10" s="170"/>
    </row>
    <row r="11" s="163" customFormat="1" ht="24.95" customHeight="1" spans="1:4">
      <c r="A11" s="168" t="s">
        <v>231</v>
      </c>
      <c r="B11" s="169"/>
      <c r="C11" s="169"/>
      <c r="D11" s="170"/>
    </row>
    <row r="12" s="163" customFormat="1" ht="24.95" customHeight="1" spans="1:4">
      <c r="A12" s="168" t="s">
        <v>232</v>
      </c>
      <c r="B12" s="169"/>
      <c r="C12" s="169"/>
      <c r="D12" s="170"/>
    </row>
    <row r="13" s="163" customFormat="1" ht="24.95" customHeight="1" spans="1:4">
      <c r="A13" s="171" t="s">
        <v>324</v>
      </c>
      <c r="B13" s="169"/>
      <c r="C13" s="169"/>
      <c r="D13" s="170"/>
    </row>
    <row r="14" s="163" customFormat="1" ht="24.95" customHeight="1" spans="1:4">
      <c r="A14" s="172" t="s">
        <v>163</v>
      </c>
      <c r="B14" s="169"/>
      <c r="C14" s="169"/>
      <c r="D14" s="170"/>
    </row>
    <row r="16" spans="1:1">
      <c r="A16" s="173" t="s">
        <v>325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9"/>
  <sheetViews>
    <sheetView showGridLines="0" showZeros="0" workbookViewId="0">
      <selection activeCell="M26" sqref="M26"/>
    </sheetView>
  </sheetViews>
  <sheetFormatPr defaultColWidth="6.75" defaultRowHeight="11.25"/>
  <cols>
    <col min="1" max="1" width="35.625" style="103" customWidth="1"/>
    <col min="2" max="2" width="15.625" style="155" customWidth="1"/>
    <col min="3" max="3" width="15.625" style="139" customWidth="1"/>
    <col min="4" max="4" width="15.625" style="156" customWidth="1"/>
    <col min="5" max="11" width="9" style="103" customWidth="1"/>
    <col min="12" max="12" width="6.25" style="103" customWidth="1"/>
    <col min="13" max="49" width="9" style="103" customWidth="1"/>
    <col min="50" max="16384" width="6.75" style="103"/>
  </cols>
  <sheetData>
    <row r="1" ht="19.5" customHeight="1" spans="1:1">
      <c r="A1" s="4" t="s">
        <v>326</v>
      </c>
    </row>
    <row r="2" ht="34.5" customHeight="1" spans="1:49">
      <c r="A2" s="106" t="s">
        <v>327</v>
      </c>
      <c r="B2" s="106"/>
      <c r="C2" s="106"/>
      <c r="D2" s="106"/>
      <c r="E2" s="107"/>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row>
    <row r="3" ht="19.5" customHeight="1" spans="1:49">
      <c r="A3" s="109"/>
      <c r="B3" s="157"/>
      <c r="C3" s="158" t="s">
        <v>54</v>
      </c>
      <c r="D3" s="159" t="s">
        <v>55</v>
      </c>
      <c r="E3" s="113"/>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100" customFormat="1" ht="50.1" customHeight="1" spans="1:49">
      <c r="A4" s="115" t="s">
        <v>56</v>
      </c>
      <c r="B4" s="144" t="s">
        <v>58</v>
      </c>
      <c r="C4" s="144" t="s">
        <v>282</v>
      </c>
      <c r="D4" s="134" t="s">
        <v>283</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29"/>
    </row>
    <row r="5" s="100" customFormat="1" ht="24.95" customHeight="1" spans="1:49">
      <c r="A5" s="115" t="s">
        <v>60</v>
      </c>
      <c r="B5" s="144">
        <f>SUM(B6:B9)</f>
        <v>1000</v>
      </c>
      <c r="C5" s="144">
        <f>SUM(C6:C9)</f>
        <v>1000</v>
      </c>
      <c r="D5" s="145">
        <f>C5/B5</f>
        <v>1</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146" t="s">
        <v>235</v>
      </c>
      <c r="B6" s="147">
        <v>1000</v>
      </c>
      <c r="C6" s="147">
        <v>1000</v>
      </c>
      <c r="D6" s="145">
        <f t="shared" ref="D6" si="0">C6/B6</f>
        <v>1</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ht="24.95" customHeight="1" spans="1:4">
      <c r="A7" s="146" t="s">
        <v>236</v>
      </c>
      <c r="B7" s="149"/>
      <c r="C7" s="150"/>
      <c r="D7" s="145"/>
    </row>
    <row r="8" ht="24.95" customHeight="1" spans="1:4">
      <c r="A8" s="146" t="s">
        <v>237</v>
      </c>
      <c r="B8" s="149"/>
      <c r="C8" s="150"/>
      <c r="D8" s="145"/>
    </row>
    <row r="9" ht="24.95" customHeight="1" spans="1:4">
      <c r="A9" s="146" t="s">
        <v>238</v>
      </c>
      <c r="B9" s="147">
        <v>0</v>
      </c>
      <c r="C9" s="150"/>
      <c r="D9" s="145" t="s">
        <v>328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C9" sqref="C9"/>
    </sheetView>
  </sheetViews>
  <sheetFormatPr defaultColWidth="6.75" defaultRowHeight="11.25"/>
  <cols>
    <col min="1" max="1" width="35.625" style="79" customWidth="1"/>
    <col min="2" max="3" width="15.625" style="79" customWidth="1"/>
    <col min="4" max="4" width="15.625" style="130" customWidth="1"/>
    <col min="5" max="45" width="9" style="79" customWidth="1"/>
    <col min="46" max="16384" width="6.75" style="79"/>
  </cols>
  <sheetData>
    <row r="1" ht="19.5" customHeight="1" spans="1:1">
      <c r="A1" s="4" t="s">
        <v>329</v>
      </c>
    </row>
    <row r="2" ht="31.5" customHeight="1" spans="1:45">
      <c r="A2" s="82" t="s">
        <v>330</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131"/>
      <c r="C3" s="131"/>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89" t="s">
        <v>286</v>
      </c>
      <c r="C4" s="133" t="s">
        <v>282</v>
      </c>
      <c r="D4" s="134" t="s">
        <v>287</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s="4" customFormat="1" ht="24.95" customHeight="1" spans="1:4">
      <c r="A5" s="135" t="s">
        <v>88</v>
      </c>
      <c r="B5" s="136">
        <v>820</v>
      </c>
      <c r="C5" s="136">
        <v>700</v>
      </c>
      <c r="D5" s="137">
        <f>C5/B5</f>
        <v>0.853658536585366</v>
      </c>
    </row>
    <row r="6" s="4" customFormat="1" ht="24.95" customHeight="1" spans="1:45">
      <c r="A6" s="138" t="s">
        <v>241</v>
      </c>
      <c r="B6" s="136">
        <v>0</v>
      </c>
      <c r="C6" s="136"/>
      <c r="D6" s="137"/>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row>
    <row r="7" s="4" customFormat="1" ht="24.95" customHeight="1" spans="1:45">
      <c r="A7" s="138" t="s">
        <v>242</v>
      </c>
      <c r="B7" s="136"/>
      <c r="C7" s="136"/>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4" customFormat="1" ht="24.95" customHeight="1" spans="1:45">
      <c r="A8" s="138" t="s">
        <v>243</v>
      </c>
      <c r="B8" s="136"/>
      <c r="C8" s="136"/>
      <c r="D8" s="137"/>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row>
    <row r="9" s="4" customFormat="1" ht="24.95" customHeight="1" spans="1:45">
      <c r="A9" s="138" t="s">
        <v>244</v>
      </c>
      <c r="B9" s="136">
        <v>800</v>
      </c>
      <c r="C9" s="136">
        <v>700</v>
      </c>
      <c r="D9" s="137">
        <f t="shared" ref="D9" si="0">C9/B9</f>
        <v>0.875</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A38" sqref="A38"/>
    </sheetView>
  </sheetViews>
  <sheetFormatPr defaultColWidth="6.75" defaultRowHeight="11.25"/>
  <cols>
    <col min="1" max="1" width="35.625" style="79" customWidth="1"/>
    <col min="2" max="3" width="15.625" style="139" customWidth="1"/>
    <col min="4" max="4" width="15.625" style="130" customWidth="1"/>
    <col min="5" max="6" width="9" style="79" customWidth="1"/>
    <col min="7" max="10" width="6" style="79" customWidth="1"/>
    <col min="11" max="11" width="9" style="79" customWidth="1"/>
    <col min="12" max="12" width="6.25" style="79" customWidth="1"/>
    <col min="13" max="49" width="9" style="79" customWidth="1"/>
    <col min="50" max="16384" width="6.75" style="79"/>
  </cols>
  <sheetData>
    <row r="1" ht="19.5" customHeight="1" spans="1:1">
      <c r="A1" s="4" t="s">
        <v>331</v>
      </c>
    </row>
    <row r="2" ht="26.25" customHeight="1" spans="1:49">
      <c r="A2" s="82" t="s">
        <v>332</v>
      </c>
      <c r="B2" s="82"/>
      <c r="C2" s="82"/>
      <c r="D2" s="82"/>
      <c r="E2" s="83"/>
      <c r="F2" s="83"/>
      <c r="G2" s="83"/>
      <c r="H2" s="83"/>
      <c r="I2" s="83"/>
      <c r="J2" s="83"/>
      <c r="K2" s="83"/>
      <c r="L2" s="152"/>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1" spans="1:49">
      <c r="A3" s="84"/>
      <c r="B3" s="140"/>
      <c r="C3" s="141" t="s">
        <v>54</v>
      </c>
      <c r="D3" s="142" t="s">
        <v>55</v>
      </c>
      <c r="E3" s="143"/>
      <c r="F3" s="143"/>
      <c r="G3" s="143"/>
      <c r="H3" s="143"/>
      <c r="I3" s="143"/>
      <c r="J3" s="143"/>
      <c r="K3" s="143"/>
      <c r="L3" s="15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row>
    <row r="4" s="4" customFormat="1" ht="50.1" customHeight="1" spans="1:49">
      <c r="A4" s="89" t="s">
        <v>56</v>
      </c>
      <c r="B4" s="144" t="s">
        <v>58</v>
      </c>
      <c r="C4" s="144" t="s">
        <v>333</v>
      </c>
      <c r="D4" s="134" t="s">
        <v>283</v>
      </c>
      <c r="E4" s="88"/>
      <c r="F4" s="88"/>
      <c r="G4" s="88"/>
      <c r="H4" s="88"/>
      <c r="I4" s="88"/>
      <c r="J4" s="88"/>
      <c r="K4" s="88"/>
      <c r="L4" s="154"/>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131"/>
    </row>
    <row r="5" s="100" customFormat="1" ht="24.95" customHeight="1" spans="1:49">
      <c r="A5" s="115" t="s">
        <v>60</v>
      </c>
      <c r="B5" s="144">
        <f>SUM(B6:B9)</f>
        <v>1000</v>
      </c>
      <c r="C5" s="144">
        <f>SUM(C6:C9)</f>
        <v>1000</v>
      </c>
      <c r="D5" s="145">
        <f>C5/B5</f>
        <v>1</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146" t="s">
        <v>235</v>
      </c>
      <c r="B6" s="147">
        <v>1000</v>
      </c>
      <c r="C6" s="147">
        <v>1000</v>
      </c>
      <c r="D6" s="148">
        <f t="shared" ref="D6" si="0">C6/B6</f>
        <v>1</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s="103" customFormat="1" ht="24.95" customHeight="1" spans="1:4">
      <c r="A7" s="146" t="s">
        <v>236</v>
      </c>
      <c r="B7" s="149"/>
      <c r="C7" s="150"/>
      <c r="D7" s="145"/>
    </row>
    <row r="8" s="103" customFormat="1" ht="24.95" customHeight="1" spans="1:4">
      <c r="A8" s="146" t="s">
        <v>237</v>
      </c>
      <c r="B8" s="149"/>
      <c r="C8" s="150"/>
      <c r="D8" s="145"/>
    </row>
    <row r="9" s="103" customFormat="1" ht="24.95" customHeight="1" spans="1:4">
      <c r="A9" s="146" t="s">
        <v>238</v>
      </c>
      <c r="B9" s="147">
        <v>0</v>
      </c>
      <c r="C9" s="150"/>
      <c r="D9" s="145"/>
    </row>
    <row r="10" s="103" customFormat="1" ht="37.5" customHeight="1" spans="1:4">
      <c r="A10" s="151"/>
      <c r="B10" s="151"/>
      <c r="C10" s="151"/>
      <c r="D10" s="151"/>
    </row>
  </sheetData>
  <sheetProtection formatCells="0" formatColumns="0" formatRows="0"/>
  <mergeCells count="2">
    <mergeCell ref="A2:D2"/>
    <mergeCell ref="A10:D10"/>
  </mergeCells>
  <printOptions horizontalCentered="1"/>
  <pageMargins left="0.708333333333333" right="0.708333333333333" top="0.550694444444444" bottom="0.354166666666667" header="0.314583333333333" footer="0.314583333333333"/>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C5" sqref="C5"/>
    </sheetView>
  </sheetViews>
  <sheetFormatPr defaultColWidth="6.75" defaultRowHeight="11.25"/>
  <cols>
    <col min="1" max="1" width="35.625" style="79" customWidth="1"/>
    <col min="2" max="3" width="15.625" style="79" customWidth="1"/>
    <col min="4" max="4" width="15.625" style="130" customWidth="1"/>
    <col min="5" max="45" width="9" style="79" customWidth="1"/>
    <col min="46" max="16384" width="6.75" style="79"/>
  </cols>
  <sheetData>
    <row r="1" ht="19.5" customHeight="1" spans="1:1">
      <c r="A1" s="4" t="s">
        <v>334</v>
      </c>
    </row>
    <row r="2" ht="30.75" customHeight="1" spans="1:45">
      <c r="A2" s="82" t="s">
        <v>335</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131"/>
      <c r="C3" s="131"/>
      <c r="D3" s="132"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89" t="s">
        <v>286</v>
      </c>
      <c r="C4" s="133" t="s">
        <v>282</v>
      </c>
      <c r="D4" s="134" t="s">
        <v>287</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s="4" customFormat="1" ht="24.95" customHeight="1" spans="1:4">
      <c r="A5" s="135" t="s">
        <v>88</v>
      </c>
      <c r="B5" s="136">
        <v>800</v>
      </c>
      <c r="C5" s="136">
        <v>700</v>
      </c>
      <c r="D5" s="137">
        <f>C5/B5</f>
        <v>0.875</v>
      </c>
    </row>
    <row r="6" s="4" customFormat="1" ht="24.95" customHeight="1" spans="1:45">
      <c r="A6" s="138" t="s">
        <v>241</v>
      </c>
      <c r="B6" s="136"/>
      <c r="C6" s="136"/>
      <c r="D6" s="137"/>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row>
    <row r="7" s="4" customFormat="1" ht="24.95" customHeight="1" spans="1:45">
      <c r="A7" s="138" t="s">
        <v>242</v>
      </c>
      <c r="B7" s="136"/>
      <c r="C7" s="136"/>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4" customFormat="1" ht="24.95" customHeight="1" spans="1:45">
      <c r="A8" s="138" t="s">
        <v>243</v>
      </c>
      <c r="B8" s="136"/>
      <c r="C8" s="136"/>
      <c r="D8" s="137"/>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row>
    <row r="9" s="4" customFormat="1" ht="24.95" customHeight="1" spans="1:45">
      <c r="A9" s="138" t="s">
        <v>244</v>
      </c>
      <c r="B9" s="136">
        <v>800</v>
      </c>
      <c r="C9" s="136">
        <v>700</v>
      </c>
      <c r="D9" s="137">
        <f t="shared" ref="D9" si="0">C9/B9</f>
        <v>0.875</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8"/>
  <sheetViews>
    <sheetView showGridLines="0" showZeros="0" workbookViewId="0">
      <selection activeCell="Q17" sqref="Q17:Q18"/>
    </sheetView>
  </sheetViews>
  <sheetFormatPr defaultColWidth="6.75" defaultRowHeight="11.25"/>
  <cols>
    <col min="1" max="1" width="38.125" style="103" customWidth="1"/>
    <col min="2" max="2" width="15.625" style="104" customWidth="1"/>
    <col min="3" max="3" width="15.625" style="105" customWidth="1"/>
    <col min="4" max="4" width="15.625" style="105" hidden="1" customWidth="1"/>
    <col min="5" max="5" width="15.625" style="103" customWidth="1"/>
    <col min="6" max="12" width="9" style="103" customWidth="1"/>
    <col min="13" max="13" width="6.25" style="103" customWidth="1"/>
    <col min="14" max="50" width="9" style="103" customWidth="1"/>
    <col min="51" max="16384" width="6.75" style="103"/>
  </cols>
  <sheetData>
    <row r="1" ht="19.5" customHeight="1" spans="1:1">
      <c r="A1" s="4" t="s">
        <v>336</v>
      </c>
    </row>
    <row r="2" ht="34.5" customHeight="1" spans="1:50">
      <c r="A2" s="106" t="s">
        <v>337</v>
      </c>
      <c r="B2" s="106"/>
      <c r="C2" s="106"/>
      <c r="D2" s="106"/>
      <c r="E2" s="106"/>
      <c r="F2" s="107"/>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row>
    <row r="3" ht="19.5" customHeight="1" spans="1:50">
      <c r="A3" s="109"/>
      <c r="B3" s="110"/>
      <c r="C3" s="111"/>
      <c r="D3" s="111"/>
      <c r="E3" s="112" t="s">
        <v>55</v>
      </c>
      <c r="F3" s="113"/>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row>
    <row r="4" s="100" customFormat="1" ht="50.1" customHeight="1" spans="1:50">
      <c r="A4" s="115" t="s">
        <v>56</v>
      </c>
      <c r="B4" s="90" t="s">
        <v>58</v>
      </c>
      <c r="C4" s="116" t="s">
        <v>282</v>
      </c>
      <c r="D4" s="116" t="s">
        <v>338</v>
      </c>
      <c r="E4" s="92" t="s">
        <v>283</v>
      </c>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29"/>
    </row>
    <row r="5" s="100" customFormat="1" ht="20.1" customHeight="1" spans="1:50">
      <c r="A5" s="93" t="s">
        <v>253</v>
      </c>
      <c r="B5" s="90">
        <v>229014</v>
      </c>
      <c r="C5" s="116">
        <v>0</v>
      </c>
      <c r="D5" s="118">
        <v>179699.86</v>
      </c>
      <c r="E5" s="119"/>
      <c r="G5" s="117"/>
      <c r="H5" s="117"/>
      <c r="I5" s="117"/>
      <c r="J5" s="117"/>
      <c r="K5" s="117"/>
      <c r="L5" s="117"/>
      <c r="M5" s="123"/>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29"/>
    </row>
    <row r="6" s="102" customFormat="1" ht="20.1" customHeight="1" spans="1:50">
      <c r="A6" s="120" t="s">
        <v>254</v>
      </c>
      <c r="B6" s="121">
        <v>89511</v>
      </c>
      <c r="C6" s="121">
        <v>0</v>
      </c>
      <c r="D6" s="122">
        <v>59091.98</v>
      </c>
      <c r="E6" s="119"/>
      <c r="G6" s="123"/>
      <c r="H6" s="123"/>
      <c r="I6" s="123"/>
      <c r="J6" s="123"/>
      <c r="K6" s="123"/>
      <c r="L6" s="123"/>
      <c r="M6" s="128"/>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row>
    <row r="7" s="102" customFormat="1" ht="20.1" customHeight="1" spans="1:50">
      <c r="A7" s="120" t="s">
        <v>255</v>
      </c>
      <c r="B7" s="121">
        <v>71</v>
      </c>
      <c r="C7" s="121">
        <v>0</v>
      </c>
      <c r="D7" s="122">
        <v>65.11</v>
      </c>
      <c r="E7" s="119"/>
      <c r="G7" s="123"/>
      <c r="H7" s="123"/>
      <c r="I7" s="123"/>
      <c r="J7" s="123"/>
      <c r="K7" s="123"/>
      <c r="L7" s="123"/>
      <c r="M7" s="128"/>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row>
    <row r="8" s="102" customFormat="1" ht="20.1" customHeight="1" spans="1:50">
      <c r="A8" s="120" t="s">
        <v>256</v>
      </c>
      <c r="B8" s="121"/>
      <c r="C8" s="121">
        <v>0</v>
      </c>
      <c r="D8" s="122"/>
      <c r="E8" s="119"/>
      <c r="G8" s="123"/>
      <c r="H8" s="123"/>
      <c r="I8" s="123"/>
      <c r="J8" s="123"/>
      <c r="K8" s="123"/>
      <c r="L8" s="123"/>
      <c r="M8" s="128"/>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row>
    <row r="9" s="102" customFormat="1" ht="20.1" customHeight="1" spans="1:50">
      <c r="A9" s="124" t="s">
        <v>257</v>
      </c>
      <c r="B9" s="121">
        <v>24799</v>
      </c>
      <c r="C9" s="116">
        <v>0</v>
      </c>
      <c r="D9" s="118">
        <v>23862.28</v>
      </c>
      <c r="E9" s="119"/>
      <c r="G9" s="123"/>
      <c r="H9" s="123"/>
      <c r="I9" s="123"/>
      <c r="J9" s="123"/>
      <c r="K9" s="123"/>
      <c r="L9" s="123"/>
      <c r="M9" s="128"/>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100" customFormat="1" ht="20.1" customHeight="1" spans="1:5">
      <c r="A10" s="120" t="s">
        <v>254</v>
      </c>
      <c r="B10" s="125">
        <v>6275</v>
      </c>
      <c r="C10" s="116">
        <v>0</v>
      </c>
      <c r="D10" s="122">
        <v>5728.32</v>
      </c>
      <c r="E10" s="119"/>
    </row>
    <row r="11" ht="20.1" customHeight="1" spans="1:5">
      <c r="A11" s="120" t="s">
        <v>255</v>
      </c>
      <c r="B11" s="126">
        <v>12</v>
      </c>
      <c r="C11" s="116">
        <v>0</v>
      </c>
      <c r="D11" s="122">
        <v>10.28</v>
      </c>
      <c r="E11" s="119"/>
    </row>
    <row r="12" ht="20.1" customHeight="1" spans="1:5">
      <c r="A12" s="120" t="s">
        <v>256</v>
      </c>
      <c r="B12" s="126"/>
      <c r="C12" s="116">
        <v>0</v>
      </c>
      <c r="D12" s="122"/>
      <c r="E12" s="119"/>
    </row>
    <row r="13" ht="20.1" customHeight="1" spans="1:5">
      <c r="A13" s="93" t="s">
        <v>258</v>
      </c>
      <c r="B13" s="121">
        <v>73827</v>
      </c>
      <c r="C13" s="116">
        <v>0</v>
      </c>
      <c r="D13" s="118">
        <v>70300.32</v>
      </c>
      <c r="E13" s="119"/>
    </row>
    <row r="14" ht="20.1" customHeight="1" spans="1:5">
      <c r="A14" s="120" t="s">
        <v>254</v>
      </c>
      <c r="B14" s="126">
        <v>25792</v>
      </c>
      <c r="C14" s="116">
        <v>0</v>
      </c>
      <c r="D14" s="122">
        <v>24018.44</v>
      </c>
      <c r="E14" s="119"/>
    </row>
    <row r="15" ht="20.1" customHeight="1" spans="1:5">
      <c r="A15" s="120" t="s">
        <v>255</v>
      </c>
      <c r="B15" s="126">
        <v>11</v>
      </c>
      <c r="C15" s="116">
        <v>0</v>
      </c>
      <c r="D15" s="122">
        <v>9.35</v>
      </c>
      <c r="E15" s="119"/>
    </row>
    <row r="16" ht="20.1" customHeight="1" spans="1:5">
      <c r="A16" s="120" t="s">
        <v>256</v>
      </c>
      <c r="B16" s="126"/>
      <c r="C16" s="116">
        <v>0</v>
      </c>
      <c r="D16" s="122"/>
      <c r="E16" s="119"/>
    </row>
    <row r="17" ht="20.1" customHeight="1" spans="1:5">
      <c r="A17" s="93" t="s">
        <v>259</v>
      </c>
      <c r="B17" s="121">
        <v>65076</v>
      </c>
      <c r="C17" s="116">
        <v>0</v>
      </c>
      <c r="D17" s="118">
        <v>51696.02</v>
      </c>
      <c r="E17" s="119"/>
    </row>
    <row r="18" ht="20.1" customHeight="1" spans="1:5">
      <c r="A18" s="120" t="s">
        <v>254</v>
      </c>
      <c r="B18" s="126">
        <v>6958</v>
      </c>
      <c r="C18" s="116">
        <v>0</v>
      </c>
      <c r="D18" s="122">
        <v>28571.05</v>
      </c>
      <c r="E18" s="119"/>
    </row>
    <row r="19" ht="20.1" customHeight="1" spans="1:5">
      <c r="A19" s="120" t="s">
        <v>255</v>
      </c>
      <c r="B19" s="104">
        <v>81</v>
      </c>
      <c r="C19" s="116">
        <v>0</v>
      </c>
      <c r="D19" s="122">
        <v>75.8</v>
      </c>
      <c r="E19" s="119"/>
    </row>
    <row r="20" ht="20.1" customHeight="1" spans="1:5">
      <c r="A20" s="120" t="s">
        <v>256</v>
      </c>
      <c r="B20" s="126">
        <v>32767</v>
      </c>
      <c r="C20" s="116">
        <v>0</v>
      </c>
      <c r="D20" s="122">
        <v>51.43</v>
      </c>
      <c r="E20" s="119"/>
    </row>
    <row r="21" ht="20.1" customHeight="1" spans="1:5">
      <c r="A21" s="93" t="s">
        <v>260</v>
      </c>
      <c r="B21" s="121">
        <v>29183</v>
      </c>
      <c r="C21" s="116">
        <v>0</v>
      </c>
      <c r="D21" s="118">
        <v>53796.03</v>
      </c>
      <c r="E21" s="119"/>
    </row>
    <row r="22" ht="20.1" customHeight="1" spans="1:5">
      <c r="A22" s="120" t="s">
        <v>254</v>
      </c>
      <c r="B22" s="126">
        <v>8345</v>
      </c>
      <c r="C22" s="116">
        <v>0</v>
      </c>
      <c r="D22" s="122">
        <v>17837.6</v>
      </c>
      <c r="E22" s="119"/>
    </row>
    <row r="23" ht="20.1" customHeight="1" spans="1:5">
      <c r="A23" s="120" t="s">
        <v>255</v>
      </c>
      <c r="B23" s="126">
        <v>1011</v>
      </c>
      <c r="C23" s="116">
        <v>0</v>
      </c>
      <c r="D23" s="122">
        <v>797.5</v>
      </c>
      <c r="E23" s="119"/>
    </row>
    <row r="24" ht="20.1" customHeight="1" spans="1:5">
      <c r="A24" s="120" t="s">
        <v>256</v>
      </c>
      <c r="B24" s="126">
        <v>19817</v>
      </c>
      <c r="C24" s="116">
        <v>0</v>
      </c>
      <c r="D24" s="122">
        <v>35088.31</v>
      </c>
      <c r="E24" s="119"/>
    </row>
    <row r="25" ht="20.1" customHeight="1" spans="1:5">
      <c r="A25" s="93" t="s">
        <v>261</v>
      </c>
      <c r="B25" s="121">
        <v>3302</v>
      </c>
      <c r="C25" s="116">
        <v>0</v>
      </c>
      <c r="D25" s="118">
        <v>2491.63</v>
      </c>
      <c r="E25" s="119"/>
    </row>
    <row r="26" ht="20.1" customHeight="1" spans="1:5">
      <c r="A26" s="120" t="s">
        <v>254</v>
      </c>
      <c r="B26" s="126">
        <v>1773</v>
      </c>
      <c r="C26" s="116">
        <v>0</v>
      </c>
      <c r="D26" s="122">
        <v>1120.6</v>
      </c>
      <c r="E26" s="119"/>
    </row>
    <row r="27" ht="20.1" customHeight="1" spans="1:5">
      <c r="A27" s="120" t="s">
        <v>255</v>
      </c>
      <c r="B27" s="126">
        <v>4</v>
      </c>
      <c r="C27" s="116">
        <v>0</v>
      </c>
      <c r="D27" s="122">
        <v>0.8</v>
      </c>
      <c r="E27" s="119"/>
    </row>
    <row r="28" ht="20.1" customHeight="1" spans="1:5">
      <c r="A28" s="120" t="s">
        <v>256</v>
      </c>
      <c r="B28" s="126">
        <v>1525</v>
      </c>
      <c r="C28" s="116">
        <v>0</v>
      </c>
      <c r="D28" s="122"/>
      <c r="E28" s="119"/>
    </row>
    <row r="29" ht="20.1" customHeight="1" spans="1:5">
      <c r="A29" s="93" t="s">
        <v>262</v>
      </c>
      <c r="B29" s="121">
        <v>2457</v>
      </c>
      <c r="C29" s="116">
        <v>0</v>
      </c>
      <c r="D29" s="118">
        <v>932.03</v>
      </c>
      <c r="E29" s="119"/>
    </row>
    <row r="30" ht="20.1" customHeight="1" spans="1:5">
      <c r="A30" s="120" t="s">
        <v>254</v>
      </c>
      <c r="B30" s="126">
        <v>1396</v>
      </c>
      <c r="C30" s="116">
        <v>0</v>
      </c>
      <c r="D30" s="122">
        <v>871.72</v>
      </c>
      <c r="E30" s="119"/>
    </row>
    <row r="31" ht="20.1" customHeight="1" spans="1:5">
      <c r="A31" s="120" t="s">
        <v>255</v>
      </c>
      <c r="B31" s="126">
        <v>5</v>
      </c>
      <c r="C31" s="116">
        <v>0</v>
      </c>
      <c r="D31" s="122">
        <v>4.46</v>
      </c>
      <c r="E31" s="119"/>
    </row>
    <row r="32" ht="20.1" customHeight="1" spans="1:5">
      <c r="A32" s="120" t="s">
        <v>256</v>
      </c>
      <c r="B32" s="126">
        <v>1016</v>
      </c>
      <c r="C32" s="116">
        <v>0</v>
      </c>
      <c r="D32" s="116"/>
      <c r="E32" s="127"/>
    </row>
    <row r="33" ht="20.1" customHeight="1" spans="1:5">
      <c r="A33" s="97"/>
      <c r="B33" s="126"/>
      <c r="C33" s="116">
        <v>0</v>
      </c>
      <c r="D33" s="116"/>
      <c r="E33" s="127"/>
    </row>
    <row r="34" ht="20.1" customHeight="1" spans="1:5">
      <c r="A34" s="98" t="s">
        <v>263</v>
      </c>
      <c r="B34" s="126">
        <v>427658</v>
      </c>
      <c r="C34" s="116">
        <v>0</v>
      </c>
      <c r="D34" s="116"/>
      <c r="E34" s="127"/>
    </row>
    <row r="35" ht="20.1" customHeight="1" spans="1:5">
      <c r="A35" s="120" t="s">
        <v>254</v>
      </c>
      <c r="B35" s="126">
        <v>140050</v>
      </c>
      <c r="C35" s="116">
        <v>0</v>
      </c>
      <c r="D35" s="116"/>
      <c r="E35" s="127"/>
    </row>
    <row r="36" ht="20.1" customHeight="1" spans="1:5">
      <c r="A36" s="120" t="s">
        <v>255</v>
      </c>
      <c r="B36" s="126">
        <v>1195</v>
      </c>
      <c r="C36" s="116">
        <v>0</v>
      </c>
      <c r="D36" s="116"/>
      <c r="E36" s="127"/>
    </row>
    <row r="37" ht="20.1" customHeight="1" spans="1:5">
      <c r="A37" s="120" t="s">
        <v>256</v>
      </c>
      <c r="B37" s="126">
        <v>55125</v>
      </c>
      <c r="C37" s="116">
        <v>0</v>
      </c>
      <c r="D37" s="116"/>
      <c r="E37" s="127"/>
    </row>
    <row r="38" ht="22.5" customHeight="1" spans="1:1">
      <c r="A38" s="100" t="s">
        <v>339</v>
      </c>
    </row>
  </sheetData>
  <sheetProtection formatCells="0" formatColumns="0" formatRows="0"/>
  <mergeCells count="1">
    <mergeCell ref="A2:E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3"/>
  <sheetViews>
    <sheetView showGridLines="0" showZeros="0" workbookViewId="0">
      <selection activeCell="B5" sqref="B5:B18"/>
    </sheetView>
  </sheetViews>
  <sheetFormatPr defaultColWidth="6.75" defaultRowHeight="11.25"/>
  <cols>
    <col min="1" max="1" width="36.25" style="79" customWidth="1"/>
    <col min="2" max="2" width="14.625" style="80" customWidth="1"/>
    <col min="3" max="3" width="14.625" style="81" customWidth="1"/>
    <col min="4" max="4" width="14.625" style="79" customWidth="1"/>
    <col min="5" max="45" width="9" style="79" customWidth="1"/>
    <col min="46" max="16384" width="6.75" style="79"/>
  </cols>
  <sheetData>
    <row r="1" ht="19.5" customHeight="1" spans="1:1">
      <c r="A1" s="4" t="s">
        <v>340</v>
      </c>
    </row>
    <row r="2" ht="31.5" customHeight="1" spans="1:45">
      <c r="A2" s="82" t="s">
        <v>341</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4" customFormat="1" ht="19.5" customHeight="1" spans="1:45">
      <c r="A3" s="84"/>
      <c r="B3" s="85"/>
      <c r="C3" s="86"/>
      <c r="D3" s="87"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row>
    <row r="4" s="4" customFormat="1" ht="50.1" customHeight="1" spans="1:45">
      <c r="A4" s="89" t="s">
        <v>56</v>
      </c>
      <c r="B4" s="90" t="s">
        <v>58</v>
      </c>
      <c r="C4" s="91" t="s">
        <v>282</v>
      </c>
      <c r="D4" s="92" t="s">
        <v>283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101"/>
    </row>
    <row r="5" ht="24.95" customHeight="1" spans="1:4">
      <c r="A5" s="93" t="s">
        <v>267</v>
      </c>
      <c r="B5" s="94">
        <v>228057</v>
      </c>
      <c r="C5" s="95" t="s">
        <v>328</v>
      </c>
      <c r="D5" s="96" t="s">
        <v>328</v>
      </c>
    </row>
    <row r="6" ht="24.95" customHeight="1" spans="1:4">
      <c r="A6" s="97" t="s">
        <v>268</v>
      </c>
      <c r="B6" s="94">
        <v>130743</v>
      </c>
      <c r="C6" s="95" t="s">
        <v>328</v>
      </c>
      <c r="D6" s="96" t="s">
        <v>328</v>
      </c>
    </row>
    <row r="7" ht="24.95" customHeight="1" spans="1:4">
      <c r="A7" s="93" t="s">
        <v>269</v>
      </c>
      <c r="B7" s="94">
        <v>24693</v>
      </c>
      <c r="C7" s="95" t="s">
        <v>328</v>
      </c>
      <c r="D7" s="96" t="s">
        <v>328</v>
      </c>
    </row>
    <row r="8" ht="24.95" customHeight="1" spans="1:4">
      <c r="A8" s="97" t="s">
        <v>268</v>
      </c>
      <c r="B8" s="94">
        <v>18198</v>
      </c>
      <c r="C8" s="95" t="s">
        <v>328</v>
      </c>
      <c r="D8" s="96" t="s">
        <v>328</v>
      </c>
    </row>
    <row r="9" ht="24.95" customHeight="1" spans="1:4">
      <c r="A9" s="93" t="s">
        <v>270</v>
      </c>
      <c r="B9" s="94">
        <v>73607</v>
      </c>
      <c r="C9" s="95" t="s">
        <v>328</v>
      </c>
      <c r="D9" s="96" t="s">
        <v>328</v>
      </c>
    </row>
    <row r="10" ht="24.95" customHeight="1" spans="1:4">
      <c r="A10" s="97" t="s">
        <v>268</v>
      </c>
      <c r="B10" s="94">
        <v>48565</v>
      </c>
      <c r="C10" s="95" t="s">
        <v>328</v>
      </c>
      <c r="D10" s="96" t="s">
        <v>328</v>
      </c>
    </row>
    <row r="11" ht="24.95" customHeight="1" spans="1:4">
      <c r="A11" s="93" t="s">
        <v>271</v>
      </c>
      <c r="B11" s="94">
        <v>58385</v>
      </c>
      <c r="C11" s="95" t="s">
        <v>328</v>
      </c>
      <c r="D11" s="96" t="s">
        <v>328</v>
      </c>
    </row>
    <row r="12" ht="24.95" customHeight="1" spans="1:4">
      <c r="A12" s="97" t="s">
        <v>272</v>
      </c>
      <c r="B12" s="94">
        <v>21702</v>
      </c>
      <c r="C12" s="95" t="s">
        <v>328</v>
      </c>
      <c r="D12" s="96" t="s">
        <v>328</v>
      </c>
    </row>
    <row r="13" ht="24.95" customHeight="1" spans="1:4">
      <c r="A13" s="93" t="s">
        <v>273</v>
      </c>
      <c r="B13" s="94">
        <v>29476</v>
      </c>
      <c r="C13" s="95" t="s">
        <v>328</v>
      </c>
      <c r="D13" s="96" t="s">
        <v>328</v>
      </c>
    </row>
    <row r="14" ht="24.95" customHeight="1" spans="1:4">
      <c r="A14" s="97" t="s">
        <v>272</v>
      </c>
      <c r="B14" s="94">
        <v>28097</v>
      </c>
      <c r="C14" s="95" t="s">
        <v>328</v>
      </c>
      <c r="D14" s="96" t="s">
        <v>328</v>
      </c>
    </row>
    <row r="15" ht="24.95" customHeight="1" spans="1:4">
      <c r="A15" s="93" t="s">
        <v>274</v>
      </c>
      <c r="B15" s="94">
        <v>3009</v>
      </c>
      <c r="C15" s="95" t="s">
        <v>328</v>
      </c>
      <c r="D15" s="96" t="s">
        <v>328</v>
      </c>
    </row>
    <row r="16" ht="24.95" customHeight="1" spans="1:4">
      <c r="A16" s="97" t="s">
        <v>275</v>
      </c>
      <c r="B16" s="94">
        <v>1354</v>
      </c>
      <c r="C16" s="95" t="s">
        <v>328</v>
      </c>
      <c r="D16" s="96" t="s">
        <v>328</v>
      </c>
    </row>
    <row r="17" ht="24.95" customHeight="1" spans="1:4">
      <c r="A17" s="93" t="s">
        <v>276</v>
      </c>
      <c r="B17" s="94">
        <v>2321</v>
      </c>
      <c r="C17" s="95" t="s">
        <v>328</v>
      </c>
      <c r="D17" s="96" t="s">
        <v>328</v>
      </c>
    </row>
    <row r="18" ht="24.95" customHeight="1" spans="1:4">
      <c r="A18" s="97" t="s">
        <v>277</v>
      </c>
      <c r="B18" s="94">
        <v>1149</v>
      </c>
      <c r="C18" s="95" t="s">
        <v>328</v>
      </c>
      <c r="D18" s="96" t="s">
        <v>328</v>
      </c>
    </row>
    <row r="19" ht="24.95" customHeight="1" spans="1:4">
      <c r="A19" s="97"/>
      <c r="B19" s="94"/>
      <c r="C19" s="95" t="s">
        <v>328</v>
      </c>
      <c r="D19" s="96" t="s">
        <v>328</v>
      </c>
    </row>
    <row r="20" ht="24.95" customHeight="1" spans="1:4">
      <c r="A20" s="98" t="s">
        <v>278</v>
      </c>
      <c r="B20" s="94">
        <f>B5+B7+B9+B11+B13+B15+B17</f>
        <v>419548</v>
      </c>
      <c r="C20" s="95" t="s">
        <v>328</v>
      </c>
      <c r="D20" s="96" t="s">
        <v>328</v>
      </c>
    </row>
    <row r="21" ht="24.95" customHeight="1" spans="1:4">
      <c r="A21" s="99" t="s">
        <v>279</v>
      </c>
      <c r="B21" s="94">
        <f>B6+B8+B10+B12+B14+B16+B18</f>
        <v>249808</v>
      </c>
      <c r="C21" s="95" t="s">
        <v>328</v>
      </c>
      <c r="D21" s="96" t="s">
        <v>328</v>
      </c>
    </row>
    <row r="23" ht="13.5" spans="1:1">
      <c r="A23" s="100" t="s">
        <v>339</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6" topLeftCell="A28" activePane="bottomLeft" state="frozen"/>
      <selection/>
      <selection pane="bottomLeft" activeCell="B39" sqref="B39"/>
    </sheetView>
  </sheetViews>
  <sheetFormatPr defaultColWidth="10" defaultRowHeight="14.25" outlineLevelCol="6"/>
  <cols>
    <col min="1" max="1" width="26.125" style="39" customWidth="1"/>
    <col min="2" max="7" width="10.875" style="39" customWidth="1"/>
    <col min="8" max="9" width="9.75" style="39" customWidth="1"/>
    <col min="10" max="16384" width="10" style="39"/>
  </cols>
  <sheetData>
    <row r="1" s="37" customFormat="1" ht="27.2" customHeight="1" spans="1:2">
      <c r="A1" s="4" t="s">
        <v>342</v>
      </c>
      <c r="B1" s="4"/>
    </row>
    <row r="2" s="38" customFormat="1" ht="28.7" customHeight="1" spans="1:7">
      <c r="A2" s="40" t="s">
        <v>343</v>
      </c>
      <c r="B2" s="40"/>
      <c r="C2" s="40"/>
      <c r="D2" s="40"/>
      <c r="E2" s="40"/>
      <c r="F2" s="40"/>
      <c r="G2" s="40"/>
    </row>
    <row r="3" customHeight="1" spans="1:7">
      <c r="A3" s="45"/>
      <c r="B3" s="45"/>
      <c r="G3" s="41" t="s">
        <v>344</v>
      </c>
    </row>
    <row r="4" customHeight="1" spans="1:7">
      <c r="A4" s="58" t="s">
        <v>345</v>
      </c>
      <c r="B4" s="59" t="s">
        <v>346</v>
      </c>
      <c r="C4" s="59"/>
      <c r="D4" s="59"/>
      <c r="E4" s="59" t="s">
        <v>347</v>
      </c>
      <c r="F4" s="59"/>
      <c r="G4" s="60"/>
    </row>
    <row r="5" customHeight="1" spans="1:7">
      <c r="A5" s="61"/>
      <c r="B5" s="62"/>
      <c r="C5" s="63" t="s">
        <v>348</v>
      </c>
      <c r="D5" s="63" t="s">
        <v>349</v>
      </c>
      <c r="E5" s="62"/>
      <c r="F5" s="63" t="s">
        <v>348</v>
      </c>
      <c r="G5" s="64" t="s">
        <v>349</v>
      </c>
    </row>
    <row r="6" ht="13.5" customHeight="1" spans="1:7">
      <c r="A6" s="61" t="s">
        <v>350</v>
      </c>
      <c r="B6" s="63" t="s">
        <v>351</v>
      </c>
      <c r="C6" s="63" t="s">
        <v>352</v>
      </c>
      <c r="D6" s="63" t="s">
        <v>353</v>
      </c>
      <c r="E6" s="63" t="s">
        <v>354</v>
      </c>
      <c r="F6" s="63" t="s">
        <v>355</v>
      </c>
      <c r="G6" s="64" t="s">
        <v>356</v>
      </c>
    </row>
    <row r="7" ht="13.5" customHeight="1" spans="1:7">
      <c r="A7" s="65" t="s">
        <v>357</v>
      </c>
      <c r="B7" s="66"/>
      <c r="C7" s="66"/>
      <c r="D7" s="66"/>
      <c r="E7" s="66"/>
      <c r="F7" s="66"/>
      <c r="G7" s="67"/>
    </row>
    <row r="8" ht="13.5" customHeight="1" spans="1:7">
      <c r="A8" s="65" t="s">
        <v>358</v>
      </c>
      <c r="B8" s="66"/>
      <c r="C8" s="66"/>
      <c r="D8" s="66"/>
      <c r="E8" s="66"/>
      <c r="F8" s="66"/>
      <c r="G8" s="67"/>
    </row>
    <row r="9" ht="13.5" customHeight="1" spans="1:7">
      <c r="A9" s="65" t="s">
        <v>359</v>
      </c>
      <c r="B9" s="66"/>
      <c r="C9" s="66"/>
      <c r="D9" s="66"/>
      <c r="E9" s="66"/>
      <c r="F9" s="66"/>
      <c r="G9" s="67"/>
    </row>
    <row r="10" ht="13.5" customHeight="1" spans="1:7">
      <c r="A10" s="68" t="s">
        <v>360</v>
      </c>
      <c r="B10" s="69"/>
      <c r="C10" s="69"/>
      <c r="D10" s="69"/>
      <c r="E10" s="69"/>
      <c r="F10" s="69"/>
      <c r="G10" s="70"/>
    </row>
    <row r="11" ht="13.5" customHeight="1" spans="1:7">
      <c r="A11" s="71" t="s">
        <v>361</v>
      </c>
      <c r="B11" s="72"/>
      <c r="C11" s="72"/>
      <c r="D11" s="72"/>
      <c r="E11" s="72"/>
      <c r="F11" s="72"/>
      <c r="G11" s="73"/>
    </row>
    <row r="12" ht="13.5" customHeight="1" spans="1:7">
      <c r="A12" s="71" t="s">
        <v>362</v>
      </c>
      <c r="B12" s="72"/>
      <c r="C12" s="72"/>
      <c r="D12" s="72"/>
      <c r="E12" s="72"/>
      <c r="F12" s="72"/>
      <c r="G12" s="73"/>
    </row>
    <row r="13" ht="13.5" customHeight="1" spans="1:7">
      <c r="A13" s="71" t="s">
        <v>363</v>
      </c>
      <c r="B13" s="72"/>
      <c r="C13" s="72"/>
      <c r="D13" s="72"/>
      <c r="E13" s="72"/>
      <c r="F13" s="72"/>
      <c r="G13" s="73"/>
    </row>
    <row r="14" ht="13.5" customHeight="1" spans="1:7">
      <c r="A14" s="71" t="s">
        <v>364</v>
      </c>
      <c r="B14" s="72"/>
      <c r="C14" s="72"/>
      <c r="D14" s="72"/>
      <c r="E14" s="72"/>
      <c r="F14" s="72"/>
      <c r="G14" s="73"/>
    </row>
    <row r="15" ht="13.5" customHeight="1" spans="1:7">
      <c r="A15" s="71" t="s">
        <v>365</v>
      </c>
      <c r="B15" s="72"/>
      <c r="C15" s="72"/>
      <c r="D15" s="72"/>
      <c r="E15" s="72"/>
      <c r="F15" s="72"/>
      <c r="G15" s="73"/>
    </row>
    <row r="16" ht="13.5" customHeight="1" spans="1:7">
      <c r="A16" s="71" t="s">
        <v>366</v>
      </c>
      <c r="B16" s="72"/>
      <c r="C16" s="72"/>
      <c r="D16" s="72"/>
      <c r="E16" s="72"/>
      <c r="F16" s="72"/>
      <c r="G16" s="73"/>
    </row>
    <row r="17" ht="13.5" customHeight="1" spans="1:7">
      <c r="A17" s="71" t="s">
        <v>367</v>
      </c>
      <c r="B17" s="72"/>
      <c r="C17" s="72"/>
      <c r="D17" s="72"/>
      <c r="E17" s="72"/>
      <c r="F17" s="72"/>
      <c r="G17" s="73"/>
    </row>
    <row r="18" ht="13.5" customHeight="1" spans="1:7">
      <c r="A18" s="71" t="s">
        <v>368</v>
      </c>
      <c r="B18" s="72"/>
      <c r="C18" s="72"/>
      <c r="D18" s="72"/>
      <c r="E18" s="72"/>
      <c r="F18" s="72"/>
      <c r="G18" s="73"/>
    </row>
    <row r="19" ht="13.5" customHeight="1" spans="1:7">
      <c r="A19" s="71" t="s">
        <v>369</v>
      </c>
      <c r="B19" s="72"/>
      <c r="C19" s="72"/>
      <c r="D19" s="72"/>
      <c r="E19" s="72"/>
      <c r="F19" s="72"/>
      <c r="G19" s="73"/>
    </row>
    <row r="20" ht="13.5" customHeight="1" spans="1:7">
      <c r="A20" s="71" t="s">
        <v>370</v>
      </c>
      <c r="B20" s="72"/>
      <c r="C20" s="72"/>
      <c r="D20" s="72"/>
      <c r="E20" s="72"/>
      <c r="F20" s="72"/>
      <c r="G20" s="73"/>
    </row>
    <row r="21" ht="13.5" customHeight="1" spans="1:7">
      <c r="A21" s="71" t="s">
        <v>371</v>
      </c>
      <c r="B21" s="72"/>
      <c r="C21" s="72"/>
      <c r="D21" s="72"/>
      <c r="E21" s="72"/>
      <c r="F21" s="72"/>
      <c r="G21" s="73"/>
    </row>
    <row r="22" ht="13.5" customHeight="1" spans="1:7">
      <c r="A22" s="74" t="s">
        <v>372</v>
      </c>
      <c r="B22" s="75"/>
      <c r="C22" s="75"/>
      <c r="D22" s="75"/>
      <c r="E22" s="75"/>
      <c r="F22" s="75"/>
      <c r="G22" s="75"/>
    </row>
    <row r="23" ht="13.5" customHeight="1" spans="1:7">
      <c r="A23" s="74" t="s">
        <v>373</v>
      </c>
      <c r="B23" s="75"/>
      <c r="C23" s="75"/>
      <c r="D23" s="75"/>
      <c r="E23" s="75"/>
      <c r="F23" s="75"/>
      <c r="G23" s="75"/>
    </row>
    <row r="24" ht="13.5" customHeight="1" spans="1:7">
      <c r="A24" s="74" t="s">
        <v>374</v>
      </c>
      <c r="B24" s="75"/>
      <c r="C24" s="75"/>
      <c r="D24" s="75"/>
      <c r="E24" s="75"/>
      <c r="F24" s="75"/>
      <c r="G24" s="75"/>
    </row>
    <row r="25" ht="13.5" customHeight="1" spans="1:7">
      <c r="A25" s="74" t="s">
        <v>375</v>
      </c>
      <c r="B25" s="75"/>
      <c r="C25" s="75"/>
      <c r="D25" s="75"/>
      <c r="E25" s="75"/>
      <c r="F25" s="75"/>
      <c r="G25" s="75"/>
    </row>
    <row r="26" ht="13.5" customHeight="1" spans="1:7">
      <c r="A26" s="74" t="s">
        <v>376</v>
      </c>
      <c r="B26" s="75"/>
      <c r="C26" s="75"/>
      <c r="D26" s="75"/>
      <c r="E26" s="75"/>
      <c r="F26" s="75"/>
      <c r="G26" s="75"/>
    </row>
    <row r="27" ht="13.5" customHeight="1" spans="1:7">
      <c r="A27" s="74" t="s">
        <v>377</v>
      </c>
      <c r="B27" s="75"/>
      <c r="C27" s="75"/>
      <c r="D27" s="75"/>
      <c r="E27" s="75"/>
      <c r="F27" s="75"/>
      <c r="G27" s="75"/>
    </row>
    <row r="28" ht="13.5" customHeight="1" spans="1:7">
      <c r="A28" s="74" t="s">
        <v>378</v>
      </c>
      <c r="B28" s="75"/>
      <c r="C28" s="75"/>
      <c r="D28" s="75"/>
      <c r="E28" s="75"/>
      <c r="F28" s="75"/>
      <c r="G28" s="75"/>
    </row>
    <row r="29" ht="13.5" customHeight="1" spans="1:7">
      <c r="A29" s="74" t="s">
        <v>379</v>
      </c>
      <c r="B29" s="75"/>
      <c r="C29" s="75"/>
      <c r="D29" s="75"/>
      <c r="E29" s="75"/>
      <c r="F29" s="75"/>
      <c r="G29" s="75"/>
    </row>
    <row r="30" ht="13.5" customHeight="1" spans="1:7">
      <c r="A30" s="74" t="s">
        <v>380</v>
      </c>
      <c r="B30" s="75"/>
      <c r="C30" s="75"/>
      <c r="D30" s="75"/>
      <c r="E30" s="75"/>
      <c r="F30" s="75"/>
      <c r="G30" s="75"/>
    </row>
    <row r="31" ht="13.5" customHeight="1" spans="1:7">
      <c r="A31" s="74" t="s">
        <v>381</v>
      </c>
      <c r="B31" s="75"/>
      <c r="C31" s="75"/>
      <c r="D31" s="75"/>
      <c r="E31" s="75"/>
      <c r="F31" s="75"/>
      <c r="G31" s="75"/>
    </row>
    <row r="32" ht="13.5" customHeight="1" spans="1:7">
      <c r="A32" s="74" t="s">
        <v>382</v>
      </c>
      <c r="B32" s="75"/>
      <c r="C32" s="75"/>
      <c r="D32" s="75"/>
      <c r="E32" s="75"/>
      <c r="F32" s="75"/>
      <c r="G32" s="75"/>
    </row>
    <row r="33" ht="13.5" customHeight="1" spans="1:7">
      <c r="A33" s="74" t="s">
        <v>383</v>
      </c>
      <c r="B33" s="75"/>
      <c r="C33" s="75"/>
      <c r="D33" s="75"/>
      <c r="E33" s="75"/>
      <c r="F33" s="75"/>
      <c r="G33" s="75"/>
    </row>
    <row r="34" ht="13.5" customHeight="1" spans="1:7">
      <c r="A34" s="74" t="s">
        <v>384</v>
      </c>
      <c r="B34" s="75"/>
      <c r="C34" s="75"/>
      <c r="D34" s="75"/>
      <c r="E34" s="75"/>
      <c r="F34" s="75"/>
      <c r="G34" s="75"/>
    </row>
    <row r="35" ht="13.5" customHeight="1" spans="1:7">
      <c r="A35" s="76" t="s">
        <v>385</v>
      </c>
      <c r="B35" s="75"/>
      <c r="C35" s="75"/>
      <c r="D35" s="75"/>
      <c r="E35" s="75"/>
      <c r="F35" s="75"/>
      <c r="G35" s="75"/>
    </row>
    <row r="36" ht="13.5" customHeight="1" spans="1:7">
      <c r="A36" s="74" t="s">
        <v>386</v>
      </c>
      <c r="B36" s="75"/>
      <c r="C36" s="75"/>
      <c r="D36" s="75"/>
      <c r="E36" s="75"/>
      <c r="F36" s="75"/>
      <c r="G36" s="75"/>
    </row>
    <row r="37" ht="13.5" customHeight="1" spans="1:7">
      <c r="A37" s="74" t="s">
        <v>387</v>
      </c>
      <c r="B37" s="75"/>
      <c r="C37" s="75"/>
      <c r="D37" s="75"/>
      <c r="E37" s="75"/>
      <c r="F37" s="75"/>
      <c r="G37" s="75"/>
    </row>
    <row r="38" ht="13.5" customHeight="1" spans="1:7">
      <c r="A38" s="74" t="s">
        <v>388</v>
      </c>
      <c r="B38" s="75"/>
      <c r="C38" s="75"/>
      <c r="D38" s="75"/>
      <c r="E38" s="75"/>
      <c r="F38" s="75"/>
      <c r="G38" s="75"/>
    </row>
    <row r="39" s="57" customFormat="1" ht="13.5" customHeight="1" spans="1:7">
      <c r="A39" s="77" t="s">
        <v>389</v>
      </c>
      <c r="B39" s="78">
        <f>C39+D39</f>
        <v>111</v>
      </c>
      <c r="C39" s="78">
        <v>56.4</v>
      </c>
      <c r="D39" s="78">
        <v>54.6</v>
      </c>
      <c r="E39" s="78">
        <f>F39+G39</f>
        <v>107.5</v>
      </c>
      <c r="F39" s="78">
        <v>56.4</v>
      </c>
      <c r="G39" s="78">
        <v>51.1</v>
      </c>
    </row>
    <row r="40" ht="13.5" customHeight="1" spans="1:7">
      <c r="A40" s="74" t="s">
        <v>390</v>
      </c>
      <c r="B40" s="75"/>
      <c r="C40" s="75"/>
      <c r="D40" s="75"/>
      <c r="E40" s="75"/>
      <c r="F40" s="75"/>
      <c r="G40" s="75"/>
    </row>
    <row r="41" ht="13.5" customHeight="1" spans="1:7">
      <c r="A41" s="74" t="s">
        <v>391</v>
      </c>
      <c r="B41" s="75"/>
      <c r="C41" s="75"/>
      <c r="D41" s="75"/>
      <c r="E41" s="75"/>
      <c r="F41" s="75"/>
      <c r="G41" s="75"/>
    </row>
    <row r="42" ht="13.5" customHeight="1" spans="1:7">
      <c r="A42" s="74" t="s">
        <v>392</v>
      </c>
      <c r="B42" s="75"/>
      <c r="C42" s="75"/>
      <c r="D42" s="75"/>
      <c r="E42" s="75"/>
      <c r="F42" s="75"/>
      <c r="G42" s="75"/>
    </row>
    <row r="43" ht="13.5" customHeight="1" spans="1:7">
      <c r="A43" s="74" t="s">
        <v>393</v>
      </c>
      <c r="B43" s="75"/>
      <c r="C43" s="75"/>
      <c r="D43" s="75"/>
      <c r="E43" s="75"/>
      <c r="F43" s="75"/>
      <c r="G43" s="75"/>
    </row>
    <row r="44" ht="13.5" customHeight="1" spans="1:7">
      <c r="A44" s="74" t="s">
        <v>394</v>
      </c>
      <c r="B44" s="75"/>
      <c r="C44" s="75"/>
      <c r="D44" s="75"/>
      <c r="E44" s="75"/>
      <c r="F44" s="75"/>
      <c r="G44" s="75"/>
    </row>
    <row r="45" ht="13.5" customHeight="1" spans="1:7">
      <c r="A45" s="74" t="s">
        <v>395</v>
      </c>
      <c r="B45" s="75"/>
      <c r="C45" s="75"/>
      <c r="D45" s="75"/>
      <c r="E45" s="75"/>
      <c r="F45" s="75"/>
      <c r="G45" s="75"/>
    </row>
    <row r="46" ht="13.5" customHeight="1" spans="1:7">
      <c r="A46" s="74" t="s">
        <v>396</v>
      </c>
      <c r="B46" s="75"/>
      <c r="C46" s="75"/>
      <c r="D46" s="75"/>
      <c r="E46" s="75"/>
      <c r="F46" s="75"/>
      <c r="G46" s="75"/>
    </row>
    <row r="47" ht="13.5" customHeight="1" spans="1:7">
      <c r="A47" s="76" t="s">
        <v>397</v>
      </c>
      <c r="B47" s="75"/>
      <c r="C47" s="75"/>
      <c r="D47" s="75"/>
      <c r="E47" s="75"/>
      <c r="F47" s="75"/>
      <c r="G47" s="75"/>
    </row>
    <row r="48" ht="13.5" customHeight="1" spans="1:7">
      <c r="A48" s="74" t="s">
        <v>398</v>
      </c>
      <c r="B48" s="75"/>
      <c r="C48" s="75"/>
      <c r="D48" s="75"/>
      <c r="E48" s="75"/>
      <c r="F48" s="75"/>
      <c r="G48" s="75"/>
    </row>
    <row r="49" ht="13.5" customHeight="1" spans="1:7">
      <c r="A49" s="74" t="s">
        <v>399</v>
      </c>
      <c r="B49" s="75"/>
      <c r="C49" s="75"/>
      <c r="D49" s="75"/>
      <c r="E49" s="75"/>
      <c r="F49" s="75"/>
      <c r="G49" s="75"/>
    </row>
    <row r="50" ht="13.5" customHeight="1" spans="1:7">
      <c r="A50" s="74" t="s">
        <v>400</v>
      </c>
      <c r="B50" s="75"/>
      <c r="C50" s="75"/>
      <c r="D50" s="75"/>
      <c r="E50" s="75"/>
      <c r="F50" s="75"/>
      <c r="G50" s="75"/>
    </row>
    <row r="51" ht="13.5" customHeight="1" spans="1:7">
      <c r="A51" s="74" t="s">
        <v>401</v>
      </c>
      <c r="B51" s="75"/>
      <c r="C51" s="75"/>
      <c r="D51" s="75"/>
      <c r="E51" s="75"/>
      <c r="F51" s="75"/>
      <c r="G51" s="75"/>
    </row>
    <row r="52" ht="13.5" customHeight="1" spans="1:7">
      <c r="A52" s="74" t="s">
        <v>402</v>
      </c>
      <c r="B52" s="75"/>
      <c r="C52" s="75"/>
      <c r="D52" s="75"/>
      <c r="E52" s="75"/>
      <c r="F52" s="75"/>
      <c r="G52" s="75"/>
    </row>
    <row r="53" ht="13.5" customHeight="1" spans="1:7">
      <c r="A53" s="74" t="s">
        <v>403</v>
      </c>
      <c r="B53" s="75"/>
      <c r="C53" s="75"/>
      <c r="D53" s="75"/>
      <c r="E53" s="75"/>
      <c r="F53" s="75"/>
      <c r="G53" s="75"/>
    </row>
    <row r="54" ht="13.5" customHeight="1" spans="1:7">
      <c r="A54" s="45" t="s">
        <v>404</v>
      </c>
      <c r="B54" s="45"/>
      <c r="C54" s="45"/>
      <c r="D54" s="45"/>
      <c r="E54" s="45"/>
      <c r="F54" s="45"/>
      <c r="G54" s="45"/>
    </row>
    <row r="55" ht="13.5" customHeight="1" spans="1:7">
      <c r="A55" s="45" t="s">
        <v>405</v>
      </c>
      <c r="B55" s="45"/>
      <c r="C55" s="45"/>
      <c r="D55" s="45"/>
      <c r="E55" s="45"/>
      <c r="F55" s="45"/>
      <c r="G55" s="45"/>
    </row>
  </sheetData>
  <mergeCells count="6">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9"/>
  <sheetViews>
    <sheetView showZeros="0" workbookViewId="0">
      <selection activeCell="H13" sqref="H13"/>
    </sheetView>
  </sheetViews>
  <sheetFormatPr defaultColWidth="6.75" defaultRowHeight="11.25"/>
  <cols>
    <col min="1" max="1" width="35.625" style="79" customWidth="1"/>
    <col min="2" max="3" width="15.625" style="318" customWidth="1"/>
    <col min="4" max="4" width="15.625" style="79" customWidth="1"/>
    <col min="5" max="35" width="9" style="79" customWidth="1"/>
    <col min="36" max="16384" width="6.75" style="79"/>
  </cols>
  <sheetData>
    <row r="1" ht="19.5" customHeight="1" spans="1:4">
      <c r="A1" s="102" t="s">
        <v>86</v>
      </c>
      <c r="B1" s="319"/>
      <c r="C1" s="319"/>
      <c r="D1" s="81"/>
    </row>
    <row r="2" ht="31.5" customHeight="1" spans="1:35">
      <c r="A2" s="82" t="s">
        <v>87</v>
      </c>
      <c r="B2" s="82"/>
      <c r="C2" s="82"/>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4" customFormat="1" ht="19.5" customHeight="1" spans="1:35">
      <c r="A3" s="308"/>
      <c r="B3" s="320"/>
      <c r="C3" s="320"/>
      <c r="D3" s="309" t="s">
        <v>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row>
    <row r="4" s="4" customFormat="1" ht="50.1" customHeight="1" spans="1:35">
      <c r="A4" s="133" t="s">
        <v>56</v>
      </c>
      <c r="B4" s="144" t="s">
        <v>57</v>
      </c>
      <c r="C4" s="144" t="s">
        <v>58</v>
      </c>
      <c r="D4" s="310" t="s">
        <v>59</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101"/>
    </row>
    <row r="5" s="4" customFormat="1" ht="24.95" customHeight="1" spans="1:4">
      <c r="A5" s="135" t="s">
        <v>88</v>
      </c>
      <c r="B5" s="321">
        <f>SUM(B6:B29)</f>
        <v>703937</v>
      </c>
      <c r="C5" s="321">
        <f>SUM(C6:C29)</f>
        <v>622346.052072</v>
      </c>
      <c r="D5" s="137">
        <f>C5/B5</f>
        <v>0.884093394823685</v>
      </c>
    </row>
    <row r="6" s="4" customFormat="1" ht="24.95" customHeight="1" spans="1:35">
      <c r="A6" s="138" t="s">
        <v>89</v>
      </c>
      <c r="B6" s="322">
        <v>68879</v>
      </c>
      <c r="C6" s="323">
        <v>64740.509327</v>
      </c>
      <c r="D6" s="137">
        <f t="shared" ref="D6:D29" si="0">C6/B6</f>
        <v>0.939916510503927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row>
    <row r="7" s="4" customFormat="1" ht="24.95" customHeight="1" spans="1:35">
      <c r="A7" s="138" t="s">
        <v>90</v>
      </c>
      <c r="B7" s="322">
        <v>0</v>
      </c>
      <c r="C7" s="324"/>
      <c r="D7" s="137"/>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row>
    <row r="8" s="4" customFormat="1" ht="24.95" customHeight="1" spans="1:35">
      <c r="A8" s="138" t="s">
        <v>91</v>
      </c>
      <c r="B8" s="322">
        <v>8</v>
      </c>
      <c r="C8" s="323">
        <v>333.091187</v>
      </c>
      <c r="D8" s="137">
        <f t="shared" si="0"/>
        <v>41.636398375</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row>
    <row r="9" s="4" customFormat="1" ht="24.95" customHeight="1" spans="1:35">
      <c r="A9" s="138" t="s">
        <v>92</v>
      </c>
      <c r="B9" s="322">
        <v>20174</v>
      </c>
      <c r="C9" s="323">
        <v>22074.667011</v>
      </c>
      <c r="D9" s="137">
        <f t="shared" si="0"/>
        <v>1.09421369143452</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row>
    <row r="10" s="4" customFormat="1" ht="24.95" customHeight="1" spans="1:35">
      <c r="A10" s="138" t="s">
        <v>93</v>
      </c>
      <c r="B10" s="322">
        <v>134040</v>
      </c>
      <c r="C10" s="323">
        <v>135141.059445</v>
      </c>
      <c r="D10" s="137">
        <f t="shared" si="0"/>
        <v>1.00821440946732</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row>
    <row r="11" s="4" customFormat="1" ht="24.95" customHeight="1" spans="1:35">
      <c r="A11" s="138" t="s">
        <v>94</v>
      </c>
      <c r="B11" s="322">
        <v>1061</v>
      </c>
      <c r="C11" s="323">
        <v>528.330225</v>
      </c>
      <c r="D11" s="137">
        <f t="shared" si="0"/>
        <v>0.497954971724788</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row>
    <row r="12" s="4" customFormat="1" ht="24.95" customHeight="1" spans="1:35">
      <c r="A12" s="138" t="s">
        <v>95</v>
      </c>
      <c r="B12" s="322">
        <v>7908</v>
      </c>
      <c r="C12" s="323">
        <v>10880.247116</v>
      </c>
      <c r="D12" s="137">
        <f t="shared" si="0"/>
        <v>1.37585320131512</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row>
    <row r="13" s="4" customFormat="1" ht="24.95" customHeight="1" spans="1:35">
      <c r="A13" s="138" t="s">
        <v>96</v>
      </c>
      <c r="B13" s="322">
        <v>85748</v>
      </c>
      <c r="C13" s="323">
        <v>93206.5717670002</v>
      </c>
      <c r="D13" s="137">
        <f t="shared" si="0"/>
        <v>1.08698245751505</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row>
    <row r="14" s="4" customFormat="1" ht="24.95" customHeight="1" spans="1:35">
      <c r="A14" s="138" t="s">
        <v>97</v>
      </c>
      <c r="B14" s="322">
        <v>79480</v>
      </c>
      <c r="C14" s="323">
        <v>50241.938919</v>
      </c>
      <c r="D14" s="137">
        <f t="shared" si="0"/>
        <v>0.632133101648213</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row>
    <row r="15" s="4" customFormat="1" ht="24.95" customHeight="1" spans="1:35">
      <c r="A15" s="138" t="s">
        <v>98</v>
      </c>
      <c r="B15" s="322">
        <v>27092</v>
      </c>
      <c r="C15" s="323">
        <v>27517.212074</v>
      </c>
      <c r="D15" s="137">
        <f t="shared" si="0"/>
        <v>1.01569511567991</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row>
    <row r="16" s="4" customFormat="1" ht="24.95" customHeight="1" spans="1:35">
      <c r="A16" s="138" t="s">
        <v>99</v>
      </c>
      <c r="B16" s="322">
        <v>60128</v>
      </c>
      <c r="C16" s="323">
        <f>16531.1264308-2400</f>
        <v>14131.1264308</v>
      </c>
      <c r="D16" s="137">
        <f t="shared" si="0"/>
        <v>0.23501740338611</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4" customFormat="1" ht="24.95" customHeight="1" spans="1:35">
      <c r="A17" s="138" t="s">
        <v>100</v>
      </c>
      <c r="B17" s="322">
        <v>112361</v>
      </c>
      <c r="C17" s="323">
        <v>116305.0257334</v>
      </c>
      <c r="D17" s="137">
        <f t="shared" si="0"/>
        <v>1.03510137621951</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4" customFormat="1" ht="24.95" customHeight="1" spans="1:35">
      <c r="A18" s="138" t="s">
        <v>101</v>
      </c>
      <c r="B18" s="322">
        <v>53370</v>
      </c>
      <c r="C18" s="323">
        <v>26041.0895628</v>
      </c>
      <c r="D18" s="137">
        <f t="shared" si="0"/>
        <v>0.48793497400787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4" customFormat="1" ht="24.95" customHeight="1" spans="1:35">
      <c r="A19" s="138" t="s">
        <v>102</v>
      </c>
      <c r="B19" s="322">
        <v>1162</v>
      </c>
      <c r="C19" s="323">
        <v>1255.2</v>
      </c>
      <c r="D19" s="137">
        <f t="shared" si="0"/>
        <v>1.0802065404475</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row>
    <row r="20" s="4" customFormat="1" ht="24.95" customHeight="1" spans="1:35">
      <c r="A20" s="138" t="s">
        <v>103</v>
      </c>
      <c r="B20" s="322">
        <v>1654</v>
      </c>
      <c r="C20" s="323">
        <v>2799.453718</v>
      </c>
      <c r="D20" s="137">
        <f t="shared" si="0"/>
        <v>1.69253550060459</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row>
    <row r="21" s="4" customFormat="1" ht="24.95" customHeight="1" spans="1:35">
      <c r="A21" s="138" t="s">
        <v>104</v>
      </c>
      <c r="B21" s="322">
        <v>684</v>
      </c>
      <c r="C21" s="323">
        <v>192.881573</v>
      </c>
      <c r="D21" s="137">
        <f t="shared" si="0"/>
        <v>0.28199060380117</v>
      </c>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row>
    <row r="22" s="4" customFormat="1" ht="24.95" customHeight="1" spans="1:35">
      <c r="A22" s="138" t="s">
        <v>105</v>
      </c>
      <c r="B22" s="322">
        <v>0</v>
      </c>
      <c r="C22" s="324"/>
      <c r="D22" s="13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row>
    <row r="23" s="4" customFormat="1" ht="24.95" customHeight="1" spans="1:35">
      <c r="A23" s="138" t="s">
        <v>106</v>
      </c>
      <c r="B23" s="322">
        <v>7175</v>
      </c>
      <c r="C23" s="323">
        <v>6508.414042</v>
      </c>
      <c r="D23" s="137">
        <f t="shared" si="0"/>
        <v>0.907096033728223</v>
      </c>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row>
    <row r="24" s="4" customFormat="1" ht="24.95" customHeight="1" spans="1:35">
      <c r="A24" s="138" t="s">
        <v>107</v>
      </c>
      <c r="B24" s="322">
        <v>21798</v>
      </c>
      <c r="C24" s="323">
        <v>19666.47463</v>
      </c>
      <c r="D24" s="137">
        <f t="shared" si="0"/>
        <v>0.902214635746399</v>
      </c>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row>
    <row r="25" s="4" customFormat="1" ht="24.95" customHeight="1" spans="1:35">
      <c r="A25" s="138" t="s">
        <v>108</v>
      </c>
      <c r="B25" s="322">
        <v>164</v>
      </c>
      <c r="C25" s="324"/>
      <c r="D25" s="137">
        <f t="shared" si="0"/>
        <v>0</v>
      </c>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row>
    <row r="26" s="4" customFormat="1" ht="24.95" customHeight="1" spans="1:35">
      <c r="A26" s="138" t="s">
        <v>109</v>
      </c>
      <c r="B26" s="322">
        <v>8972</v>
      </c>
      <c r="C26" s="323">
        <v>10688.623544</v>
      </c>
      <c r="D26" s="137">
        <f t="shared" si="0"/>
        <v>1.19133120196166</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4" customFormat="1" ht="24.95" customHeight="1" spans="1:35">
      <c r="A27" s="138" t="s">
        <v>110</v>
      </c>
      <c r="B27" s="322">
        <v>270</v>
      </c>
      <c r="C27" s="323">
        <v>483.060767</v>
      </c>
      <c r="D27" s="137">
        <f t="shared" si="0"/>
        <v>1.78911395185185</v>
      </c>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row>
    <row r="28" s="4" customFormat="1" ht="24.95" customHeight="1" spans="1:35">
      <c r="A28" s="138" t="s">
        <v>111</v>
      </c>
      <c r="B28" s="322">
        <v>11808</v>
      </c>
      <c r="C28" s="323">
        <v>19606.04</v>
      </c>
      <c r="D28" s="137">
        <f t="shared" si="0"/>
        <v>1.66040311653117</v>
      </c>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row>
    <row r="29" s="4" customFormat="1" ht="24.95" customHeight="1" spans="1:35">
      <c r="A29" s="138" t="s">
        <v>112</v>
      </c>
      <c r="B29" s="322">
        <v>1</v>
      </c>
      <c r="C29" s="323">
        <v>5.035</v>
      </c>
      <c r="D29" s="137">
        <f t="shared" si="0"/>
        <v>5.035</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row>
  </sheetData>
  <sheetProtection formatCells="0" formatColumns="0" formatRows="0"/>
  <mergeCells count="1">
    <mergeCell ref="A2:D2"/>
  </mergeCells>
  <printOptions horizontalCentered="1"/>
  <pageMargins left="0.708661417322835" right="0.708661417322835" top="0.354330708661417" bottom="0.551181102362205" header="0.118110236220472" footer="0.118110236220472"/>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5" sqref="B5"/>
    </sheetView>
  </sheetViews>
  <sheetFormatPr defaultColWidth="10" defaultRowHeight="14.25" outlineLevelCol="2"/>
  <cols>
    <col min="1" max="1" width="49.25" style="39" customWidth="1"/>
    <col min="2" max="3" width="19.75" style="46" customWidth="1"/>
    <col min="4" max="16384" width="10" style="39"/>
  </cols>
  <sheetData>
    <row r="1" s="54" customFormat="1" ht="26.25" customHeight="1" spans="1:3">
      <c r="A1" s="4" t="s">
        <v>406</v>
      </c>
      <c r="B1" s="55"/>
      <c r="C1" s="56"/>
    </row>
    <row r="2" s="38" customFormat="1" ht="28.7" customHeight="1" spans="1:3">
      <c r="A2" s="40" t="s">
        <v>407</v>
      </c>
      <c r="B2" s="40"/>
      <c r="C2" s="40"/>
    </row>
    <row r="3" ht="25.5" customHeight="1" spans="1:3">
      <c r="A3" s="45"/>
      <c r="B3" s="48"/>
      <c r="C3" s="49" t="s">
        <v>344</v>
      </c>
    </row>
    <row r="4" ht="46.5" customHeight="1" spans="1:3">
      <c r="A4" s="50" t="s">
        <v>56</v>
      </c>
      <c r="B4" s="51" t="s">
        <v>408</v>
      </c>
      <c r="C4" s="51" t="s">
        <v>409</v>
      </c>
    </row>
    <row r="5" ht="56.25" customHeight="1" spans="1:3">
      <c r="A5" s="52" t="s">
        <v>410</v>
      </c>
      <c r="B5" s="53">
        <v>38.36</v>
      </c>
      <c r="C5" s="53">
        <v>38.36</v>
      </c>
    </row>
    <row r="6" ht="56.25" customHeight="1" spans="1:3">
      <c r="A6" s="52" t="s">
        <v>411</v>
      </c>
      <c r="B6" s="53">
        <v>56.4</v>
      </c>
      <c r="C6" s="53">
        <v>56.4</v>
      </c>
    </row>
    <row r="7" ht="56.25" customHeight="1" spans="1:3">
      <c r="A7" s="52" t="s">
        <v>412</v>
      </c>
      <c r="B7" s="53">
        <v>26.8</v>
      </c>
      <c r="C7" s="53">
        <v>26.8</v>
      </c>
    </row>
    <row r="8" ht="56.25" customHeight="1" spans="1:3">
      <c r="A8" s="52" t="s">
        <v>413</v>
      </c>
      <c r="B8" s="53"/>
      <c r="C8" s="53"/>
    </row>
    <row r="9" ht="56.25" customHeight="1" spans="1:3">
      <c r="A9" s="52" t="s">
        <v>414</v>
      </c>
      <c r="B9" s="53">
        <v>26.8</v>
      </c>
      <c r="C9" s="53">
        <v>26.8</v>
      </c>
    </row>
    <row r="10" ht="56.25" customHeight="1" spans="1:3">
      <c r="A10" s="52" t="s">
        <v>415</v>
      </c>
      <c r="B10" s="53">
        <v>8.8</v>
      </c>
      <c r="C10" s="53">
        <v>8.8</v>
      </c>
    </row>
    <row r="11" ht="56.25" customHeight="1" spans="1:3">
      <c r="A11" s="52" t="s">
        <v>416</v>
      </c>
      <c r="B11" s="53">
        <v>56.36</v>
      </c>
      <c r="C11" s="53">
        <v>56.36</v>
      </c>
    </row>
    <row r="12" ht="56.25" customHeight="1" spans="1:3">
      <c r="A12" s="52" t="s">
        <v>417</v>
      </c>
      <c r="B12" s="53"/>
      <c r="C12" s="53"/>
    </row>
    <row r="13" ht="56.25" customHeight="1" spans="1:3">
      <c r="A13" s="52" t="s">
        <v>418</v>
      </c>
      <c r="B13" s="53"/>
      <c r="C13" s="53"/>
    </row>
    <row r="14" ht="38.25" customHeight="1" spans="1:3">
      <c r="A14" s="45" t="s">
        <v>419</v>
      </c>
      <c r="B14" s="45"/>
      <c r="C14" s="45"/>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C9" sqref="C9"/>
    </sheetView>
  </sheetViews>
  <sheetFormatPr defaultColWidth="10" defaultRowHeight="14.25" outlineLevelCol="2"/>
  <cols>
    <col min="1" max="1" width="46" style="39" customWidth="1"/>
    <col min="2" max="3" width="21.5" style="46" customWidth="1"/>
    <col min="4" max="4" width="9.75" style="39" customWidth="1"/>
    <col min="5" max="16384" width="10" style="39"/>
  </cols>
  <sheetData>
    <row r="1" s="37" customFormat="1" ht="18" customHeight="1" spans="1:3">
      <c r="A1" s="4" t="s">
        <v>420</v>
      </c>
      <c r="B1" s="47"/>
      <c r="C1" s="47"/>
    </row>
    <row r="2" s="38" customFormat="1" ht="48" customHeight="1" spans="1:3">
      <c r="A2" s="40" t="s">
        <v>421</v>
      </c>
      <c r="B2" s="40"/>
      <c r="C2" s="40"/>
    </row>
    <row r="3" ht="33" customHeight="1" spans="1:3">
      <c r="A3" s="45"/>
      <c r="B3" s="48"/>
      <c r="C3" s="49" t="s">
        <v>344</v>
      </c>
    </row>
    <row r="4" ht="66.75" customHeight="1" spans="1:3">
      <c r="A4" s="50" t="s">
        <v>56</v>
      </c>
      <c r="B4" s="51" t="s">
        <v>408</v>
      </c>
      <c r="C4" s="51" t="s">
        <v>409</v>
      </c>
    </row>
    <row r="5" ht="58.5" customHeight="1" spans="1:3">
      <c r="A5" s="52" t="s">
        <v>422</v>
      </c>
      <c r="B5" s="53">
        <v>34.56</v>
      </c>
      <c r="C5" s="53">
        <v>34.56</v>
      </c>
    </row>
    <row r="6" ht="58.5" customHeight="1" spans="1:3">
      <c r="A6" s="52" t="s">
        <v>423</v>
      </c>
      <c r="B6" s="53">
        <v>54.6</v>
      </c>
      <c r="C6" s="53">
        <v>54.6</v>
      </c>
    </row>
    <row r="7" ht="58.5" customHeight="1" spans="1:3">
      <c r="A7" s="52" t="s">
        <v>424</v>
      </c>
      <c r="B7" s="53">
        <v>20.28</v>
      </c>
      <c r="C7" s="53">
        <v>20.28</v>
      </c>
    </row>
    <row r="8" ht="58.5" customHeight="1" spans="1:3">
      <c r="A8" s="52" t="s">
        <v>425</v>
      </c>
      <c r="B8" s="53">
        <v>0.33</v>
      </c>
      <c r="C8" s="53">
        <v>0.33</v>
      </c>
    </row>
    <row r="9" ht="58.5" customHeight="1" spans="1:3">
      <c r="A9" s="52" t="s">
        <v>426</v>
      </c>
      <c r="B9" s="53">
        <v>54.51</v>
      </c>
      <c r="C9" s="53">
        <v>54.51</v>
      </c>
    </row>
    <row r="10" ht="58.5" customHeight="1" spans="1:3">
      <c r="A10" s="52" t="s">
        <v>427</v>
      </c>
      <c r="B10" s="53"/>
      <c r="C10" s="53"/>
    </row>
    <row r="11" ht="58.5" customHeight="1" spans="1:3">
      <c r="A11" s="52" t="s">
        <v>428</v>
      </c>
      <c r="B11" s="53"/>
      <c r="C11" s="53"/>
    </row>
    <row r="12" ht="45" customHeight="1" spans="1:3">
      <c r="A12" s="45" t="s">
        <v>429</v>
      </c>
      <c r="B12" s="45"/>
      <c r="C12" s="45"/>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1" activePane="bottomLeft" state="frozen"/>
      <selection/>
      <selection pane="bottomLeft" activeCell="A2" sqref="A2:D2"/>
    </sheetView>
  </sheetViews>
  <sheetFormatPr defaultColWidth="10" defaultRowHeight="14.25" outlineLevelCol="3"/>
  <cols>
    <col min="1" max="1" width="33.375" style="39" customWidth="1"/>
    <col min="2" max="2" width="16.75" style="39" customWidth="1"/>
    <col min="3" max="4" width="21" style="39" customWidth="1"/>
    <col min="5" max="5" width="9.75" style="39" customWidth="1"/>
    <col min="6" max="16384" width="10" style="39"/>
  </cols>
  <sheetData>
    <row r="1" s="37" customFormat="1" ht="24" customHeight="1" spans="1:1">
      <c r="A1" s="4" t="s">
        <v>430</v>
      </c>
    </row>
    <row r="2" s="38" customFormat="1" ht="28.7" customHeight="1" spans="1:4">
      <c r="A2" s="40" t="s">
        <v>431</v>
      </c>
      <c r="B2" s="40"/>
      <c r="C2" s="40"/>
      <c r="D2" s="40"/>
    </row>
    <row r="3" ht="24" customHeight="1" spans="4:4">
      <c r="D3" s="41" t="s">
        <v>344</v>
      </c>
    </row>
    <row r="4" ht="28.5" customHeight="1" spans="1:4">
      <c r="A4" s="42" t="s">
        <v>56</v>
      </c>
      <c r="B4" s="42" t="s">
        <v>432</v>
      </c>
      <c r="C4" s="42" t="s">
        <v>433</v>
      </c>
      <c r="D4" s="42" t="s">
        <v>434</v>
      </c>
    </row>
    <row r="5" ht="28.5" customHeight="1" spans="1:4">
      <c r="A5" s="43" t="s">
        <v>435</v>
      </c>
      <c r="B5" s="44" t="s">
        <v>436</v>
      </c>
      <c r="C5" s="44">
        <f>C6+C8</f>
        <v>47.13</v>
      </c>
      <c r="D5" s="44">
        <f>D6+D8</f>
        <v>47.13</v>
      </c>
    </row>
    <row r="6" ht="28.5" customHeight="1" spans="1:4">
      <c r="A6" s="43" t="s">
        <v>437</v>
      </c>
      <c r="B6" s="44" t="s">
        <v>352</v>
      </c>
      <c r="C6" s="44">
        <v>26.8</v>
      </c>
      <c r="D6" s="44">
        <v>26.8</v>
      </c>
    </row>
    <row r="7" ht="28.5" customHeight="1" spans="1:4">
      <c r="A7" s="43" t="s">
        <v>438</v>
      </c>
      <c r="B7" s="44" t="s">
        <v>353</v>
      </c>
      <c r="C7" s="44">
        <v>8.8</v>
      </c>
      <c r="D7" s="44">
        <v>8.8</v>
      </c>
    </row>
    <row r="8" ht="28.5" customHeight="1" spans="1:4">
      <c r="A8" s="43" t="s">
        <v>439</v>
      </c>
      <c r="B8" s="44" t="s">
        <v>440</v>
      </c>
      <c r="C8" s="44">
        <v>20.33</v>
      </c>
      <c r="D8" s="44">
        <v>20.33</v>
      </c>
    </row>
    <row r="9" ht="28.5" customHeight="1" spans="1:4">
      <c r="A9" s="43" t="s">
        <v>438</v>
      </c>
      <c r="B9" s="44" t="s">
        <v>355</v>
      </c>
      <c r="C9" s="44">
        <v>0.33</v>
      </c>
      <c r="D9" s="44">
        <v>0.33</v>
      </c>
    </row>
    <row r="10" ht="28.5" customHeight="1" spans="1:4">
      <c r="A10" s="43" t="s">
        <v>441</v>
      </c>
      <c r="B10" s="44" t="s">
        <v>442</v>
      </c>
      <c r="C10" s="44">
        <f>C11+C12</f>
        <v>47.13</v>
      </c>
      <c r="D10" s="44">
        <f>D11+D12</f>
        <v>47.13</v>
      </c>
    </row>
    <row r="11" ht="28.5" customHeight="1" spans="1:4">
      <c r="A11" s="43" t="s">
        <v>437</v>
      </c>
      <c r="B11" s="44" t="s">
        <v>443</v>
      </c>
      <c r="C11" s="44">
        <v>26.8</v>
      </c>
      <c r="D11" s="44">
        <v>26.8</v>
      </c>
    </row>
    <row r="12" ht="28.5" customHeight="1" spans="1:4">
      <c r="A12" s="43" t="s">
        <v>439</v>
      </c>
      <c r="B12" s="44" t="s">
        <v>444</v>
      </c>
      <c r="C12" s="44">
        <v>20.33</v>
      </c>
      <c r="D12" s="44">
        <v>20.33</v>
      </c>
    </row>
    <row r="13" ht="28.5" customHeight="1" spans="1:4">
      <c r="A13" s="43" t="s">
        <v>445</v>
      </c>
      <c r="B13" s="44" t="s">
        <v>446</v>
      </c>
      <c r="C13" s="44">
        <f>C14+C15</f>
        <v>3.71</v>
      </c>
      <c r="D13" s="44">
        <f>D14+D15</f>
        <v>3.72</v>
      </c>
    </row>
    <row r="14" ht="28.5" customHeight="1" spans="1:4">
      <c r="A14" s="43" t="s">
        <v>437</v>
      </c>
      <c r="B14" s="44" t="s">
        <v>447</v>
      </c>
      <c r="C14" s="44">
        <v>1.97</v>
      </c>
      <c r="D14" s="44">
        <v>1.98</v>
      </c>
    </row>
    <row r="15" ht="28.5" customHeight="1" spans="1:4">
      <c r="A15" s="43" t="s">
        <v>439</v>
      </c>
      <c r="B15" s="44" t="s">
        <v>448</v>
      </c>
      <c r="C15" s="44">
        <v>1.74</v>
      </c>
      <c r="D15" s="44">
        <v>1.74</v>
      </c>
    </row>
    <row r="16" ht="28.5" customHeight="1" spans="1:4">
      <c r="A16" s="43" t="s">
        <v>449</v>
      </c>
      <c r="B16" s="44" t="s">
        <v>450</v>
      </c>
      <c r="C16" s="44">
        <f>C17+C20</f>
        <v>10.79</v>
      </c>
      <c r="D16" s="44">
        <f>D17+D20</f>
        <v>10.79</v>
      </c>
    </row>
    <row r="17" ht="28.5" customHeight="1" spans="1:4">
      <c r="A17" s="43" t="s">
        <v>437</v>
      </c>
      <c r="B17" s="44" t="s">
        <v>451</v>
      </c>
      <c r="C17" s="44">
        <v>9.44</v>
      </c>
      <c r="D17" s="44">
        <v>9.44</v>
      </c>
    </row>
    <row r="18" ht="28.5" customHeight="1" spans="1:4">
      <c r="A18" s="43" t="s">
        <v>452</v>
      </c>
      <c r="B18" s="44"/>
      <c r="C18" s="44">
        <v>9.44</v>
      </c>
      <c r="D18" s="44">
        <v>9.44</v>
      </c>
    </row>
    <row r="19" ht="28.5" customHeight="1" spans="1:4">
      <c r="A19" s="43" t="s">
        <v>453</v>
      </c>
      <c r="B19" s="44" t="s">
        <v>454</v>
      </c>
      <c r="C19" s="44">
        <v>0</v>
      </c>
      <c r="D19" s="44">
        <v>0</v>
      </c>
    </row>
    <row r="20" ht="28.5" customHeight="1" spans="1:4">
      <c r="A20" s="43" t="s">
        <v>439</v>
      </c>
      <c r="B20" s="44" t="s">
        <v>455</v>
      </c>
      <c r="C20" s="44">
        <v>1.35</v>
      </c>
      <c r="D20" s="44">
        <v>1.35</v>
      </c>
    </row>
    <row r="21" ht="28.5" customHeight="1" spans="1:4">
      <c r="A21" s="43" t="s">
        <v>452</v>
      </c>
      <c r="B21" s="44"/>
      <c r="C21" s="44">
        <v>1.35</v>
      </c>
      <c r="D21" s="44">
        <v>1.35</v>
      </c>
    </row>
    <row r="22" ht="28.5" customHeight="1" spans="1:4">
      <c r="A22" s="43" t="s">
        <v>456</v>
      </c>
      <c r="B22" s="44" t="s">
        <v>457</v>
      </c>
      <c r="C22" s="44">
        <v>0</v>
      </c>
      <c r="D22" s="44">
        <v>0</v>
      </c>
    </row>
    <row r="23" ht="28.5" customHeight="1" spans="1:4">
      <c r="A23" s="43" t="s">
        <v>458</v>
      </c>
      <c r="B23" s="44" t="s">
        <v>459</v>
      </c>
      <c r="C23" s="44">
        <f>C24+C25</f>
        <v>4.17</v>
      </c>
      <c r="D23" s="44">
        <f>D24+D25</f>
        <v>4.14</v>
      </c>
    </row>
    <row r="24" ht="28.5" customHeight="1" spans="1:4">
      <c r="A24" s="43" t="s">
        <v>437</v>
      </c>
      <c r="B24" s="44" t="s">
        <v>460</v>
      </c>
      <c r="C24" s="44">
        <v>2.03</v>
      </c>
      <c r="D24" s="44">
        <v>2.02</v>
      </c>
    </row>
    <row r="25" ht="28.5" customHeight="1" spans="1:4">
      <c r="A25" s="43" t="s">
        <v>439</v>
      </c>
      <c r="B25" s="44" t="s">
        <v>461</v>
      </c>
      <c r="C25" s="44">
        <v>2.14</v>
      </c>
      <c r="D25" s="44">
        <v>2.12</v>
      </c>
    </row>
    <row r="26" ht="43.5" customHeight="1" spans="1:4">
      <c r="A26" s="45" t="s">
        <v>462</v>
      </c>
      <c r="B26" s="45"/>
      <c r="C26" s="45"/>
      <c r="D26" s="45"/>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10" workbookViewId="0">
      <selection activeCell="Q8" sqref="Q8"/>
    </sheetView>
  </sheetViews>
  <sheetFormatPr defaultColWidth="10" defaultRowHeight="14.25" outlineLevelCol="4"/>
  <cols>
    <col min="1" max="1" width="35" style="21" customWidth="1"/>
    <col min="2" max="5" width="13.375" style="21" customWidth="1"/>
    <col min="6" max="6" width="9.75" style="21" customWidth="1"/>
    <col min="7" max="16384" width="10" style="21"/>
  </cols>
  <sheetData>
    <row r="1" s="19" customFormat="1" ht="21" customHeight="1" spans="1:4">
      <c r="A1" s="4" t="s">
        <v>463</v>
      </c>
      <c r="B1" s="22"/>
      <c r="C1" s="22"/>
      <c r="D1" s="22"/>
    </row>
    <row r="2" s="20" customFormat="1" ht="28.7" customHeight="1" spans="1:5">
      <c r="A2" s="23" t="s">
        <v>464</v>
      </c>
      <c r="B2" s="23"/>
      <c r="C2" s="23"/>
      <c r="D2" s="23"/>
      <c r="E2" s="23"/>
    </row>
    <row r="3" ht="22.5" customHeight="1" spans="2:5">
      <c r="B3" s="24"/>
      <c r="C3" s="24"/>
      <c r="D3" s="24"/>
      <c r="E3" s="25" t="s">
        <v>344</v>
      </c>
    </row>
    <row r="4" ht="57.75" customHeight="1" spans="1:5">
      <c r="A4" s="26" t="s">
        <v>465</v>
      </c>
      <c r="B4" s="27" t="s">
        <v>432</v>
      </c>
      <c r="C4" s="27" t="s">
        <v>433</v>
      </c>
      <c r="D4" s="27" t="s">
        <v>434</v>
      </c>
      <c r="E4" s="28" t="s">
        <v>466</v>
      </c>
    </row>
    <row r="5" ht="57.75" customHeight="1" spans="1:5">
      <c r="A5" s="29" t="s">
        <v>467</v>
      </c>
      <c r="B5" s="30" t="s">
        <v>351</v>
      </c>
      <c r="C5" s="31"/>
      <c r="D5" s="31"/>
      <c r="E5" s="32"/>
    </row>
    <row r="6" ht="57.75" customHeight="1" spans="1:5">
      <c r="A6" s="29" t="s">
        <v>468</v>
      </c>
      <c r="B6" s="30" t="s">
        <v>352</v>
      </c>
      <c r="C6" s="31"/>
      <c r="D6" s="31"/>
      <c r="E6" s="32"/>
    </row>
    <row r="7" ht="57.75" customHeight="1" spans="1:5">
      <c r="A7" s="29" t="s">
        <v>469</v>
      </c>
      <c r="B7" s="30" t="s">
        <v>353</v>
      </c>
      <c r="C7" s="31"/>
      <c r="D7" s="31"/>
      <c r="E7" s="32"/>
    </row>
    <row r="8" ht="57.75" customHeight="1" spans="1:5">
      <c r="A8" s="29" t="s">
        <v>470</v>
      </c>
      <c r="B8" s="30" t="s">
        <v>354</v>
      </c>
      <c r="C8" s="31"/>
      <c r="D8" s="31"/>
      <c r="E8" s="32"/>
    </row>
    <row r="9" ht="57.75" customHeight="1" spans="1:5">
      <c r="A9" s="29" t="s">
        <v>468</v>
      </c>
      <c r="B9" s="30" t="s">
        <v>355</v>
      </c>
      <c r="C9" s="31"/>
      <c r="D9" s="31"/>
      <c r="E9" s="32"/>
    </row>
    <row r="10" ht="57.75" customHeight="1" spans="1:5">
      <c r="A10" s="33" t="s">
        <v>469</v>
      </c>
      <c r="B10" s="34" t="s">
        <v>356</v>
      </c>
      <c r="C10" s="35"/>
      <c r="D10" s="35"/>
      <c r="E10" s="36"/>
    </row>
    <row r="11" ht="41.45" customHeight="1" spans="1:5">
      <c r="A11" s="24" t="s">
        <v>471</v>
      </c>
      <c r="B11" s="24"/>
      <c r="C11" s="24"/>
      <c r="D11" s="24"/>
      <c r="E11" s="24"/>
    </row>
  </sheetData>
  <mergeCells count="2">
    <mergeCell ref="A2:E2"/>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A2" sqref="A2:F2"/>
    </sheetView>
  </sheetViews>
  <sheetFormatPr defaultColWidth="10" defaultRowHeight="14.25" outlineLevelRow="7" outlineLevelCol="5"/>
  <cols>
    <col min="1" max="1" width="5.875" style="3" customWidth="1"/>
    <col min="2" max="2" width="10.25" style="3" customWidth="1"/>
    <col min="3" max="3" width="33.125" style="3" customWidth="1"/>
    <col min="4" max="6" width="14.625" style="3" customWidth="1"/>
    <col min="7" max="7" width="9.75" style="3" customWidth="1"/>
    <col min="8" max="16384" width="10" style="3"/>
  </cols>
  <sheetData>
    <row r="1" s="1" customFormat="1" ht="19.5" customHeight="1" spans="1:2">
      <c r="A1" s="4" t="s">
        <v>472</v>
      </c>
      <c r="B1" s="4"/>
    </row>
    <row r="2" s="2" customFormat="1" ht="28.7" customHeight="1" spans="1:6">
      <c r="A2" s="5" t="s">
        <v>473</v>
      </c>
      <c r="B2" s="5"/>
      <c r="C2" s="5"/>
      <c r="D2" s="5"/>
      <c r="E2" s="5"/>
      <c r="F2" s="5"/>
    </row>
    <row r="3" customHeight="1" spans="1:6">
      <c r="A3" s="6" t="s">
        <v>344</v>
      </c>
      <c r="B3" s="6"/>
      <c r="C3" s="6"/>
      <c r="D3" s="6"/>
      <c r="E3" s="6"/>
      <c r="F3" s="6"/>
    </row>
    <row r="4" ht="62.25" customHeight="1" spans="1:6">
      <c r="A4" s="7" t="s">
        <v>474</v>
      </c>
      <c r="B4" s="8" t="s">
        <v>475</v>
      </c>
      <c r="C4" s="8" t="s">
        <v>476</v>
      </c>
      <c r="D4" s="8" t="s">
        <v>477</v>
      </c>
      <c r="E4" s="8" t="s">
        <v>478</v>
      </c>
      <c r="F4" s="9" t="s">
        <v>479</v>
      </c>
    </row>
    <row r="5" ht="62.25" customHeight="1" spans="1:6">
      <c r="A5" s="10">
        <v>1</v>
      </c>
      <c r="B5" s="11"/>
      <c r="C5" s="12" t="s">
        <v>480</v>
      </c>
      <c r="D5" s="11"/>
      <c r="E5" s="13" t="s">
        <v>481</v>
      </c>
      <c r="F5" s="14"/>
    </row>
    <row r="6" ht="62.25" customHeight="1" spans="1:6">
      <c r="A6" s="10">
        <v>2</v>
      </c>
      <c r="B6" s="11"/>
      <c r="C6" s="12" t="s">
        <v>482</v>
      </c>
      <c r="D6" s="11"/>
      <c r="E6" s="13" t="s">
        <v>483</v>
      </c>
      <c r="F6" s="14"/>
    </row>
    <row r="7" ht="62.25" customHeight="1" spans="1:6">
      <c r="A7" s="15">
        <v>3</v>
      </c>
      <c r="B7" s="16"/>
      <c r="C7" s="16"/>
      <c r="D7" s="16"/>
      <c r="E7" s="16"/>
      <c r="F7" s="17"/>
    </row>
    <row r="8" ht="33" customHeight="1" spans="1:6">
      <c r="A8" s="18" t="s">
        <v>484</v>
      </c>
      <c r="B8" s="18"/>
      <c r="C8" s="18"/>
      <c r="D8" s="18"/>
      <c r="E8" s="18"/>
      <c r="F8" s="18"/>
    </row>
  </sheetData>
  <mergeCells count="3">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9"/>
  <sheetViews>
    <sheetView showGridLines="0" showZeros="0" workbookViewId="0">
      <selection activeCell="H12" sqref="H12"/>
    </sheetView>
  </sheetViews>
  <sheetFormatPr defaultColWidth="6.75" defaultRowHeight="11.25"/>
  <cols>
    <col min="1" max="1" width="35.625" style="79" customWidth="1"/>
    <col min="2" max="3" width="15.625" style="175" customWidth="1"/>
    <col min="4" max="4" width="15.625" style="79" customWidth="1"/>
    <col min="5" max="6" width="9" style="79" customWidth="1"/>
    <col min="7" max="10" width="6" style="79" customWidth="1"/>
    <col min="11" max="11" width="9" style="79" customWidth="1"/>
    <col min="12" max="12" width="6.25" style="79" customWidth="1"/>
    <col min="13" max="49" width="9" style="79" customWidth="1"/>
    <col min="50" max="16384" width="6.75" style="79"/>
  </cols>
  <sheetData>
    <row r="1" ht="19.5" customHeight="1" spans="1:4">
      <c r="A1" s="306" t="s">
        <v>113</v>
      </c>
      <c r="B1" s="139"/>
      <c r="C1" s="139"/>
      <c r="D1" s="81"/>
    </row>
    <row r="2" ht="26.25" customHeight="1" spans="1:49">
      <c r="A2" s="82" t="s">
        <v>114</v>
      </c>
      <c r="B2" s="82"/>
      <c r="C2" s="82"/>
      <c r="D2" s="82"/>
      <c r="E2" s="83"/>
      <c r="F2" s="83"/>
      <c r="G2" s="83"/>
      <c r="H2" s="83"/>
      <c r="I2" s="83"/>
      <c r="J2" s="83"/>
      <c r="K2" s="83"/>
      <c r="L2" s="152"/>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1" spans="1:49">
      <c r="A3" s="308"/>
      <c r="B3" s="140"/>
      <c r="C3" s="141" t="s">
        <v>54</v>
      </c>
      <c r="D3" s="314" t="s">
        <v>55</v>
      </c>
      <c r="E3" s="143"/>
      <c r="F3" s="143"/>
      <c r="G3" s="143"/>
      <c r="H3" s="143"/>
      <c r="I3" s="143"/>
      <c r="J3" s="143"/>
      <c r="K3" s="143"/>
      <c r="L3" s="15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row>
    <row r="4" s="4" customFormat="1" ht="50.1" customHeight="1" spans="1:49">
      <c r="A4" s="133" t="s">
        <v>56</v>
      </c>
      <c r="B4" s="144" t="s">
        <v>57</v>
      </c>
      <c r="C4" s="144" t="s">
        <v>58</v>
      </c>
      <c r="D4" s="310" t="s">
        <v>59</v>
      </c>
      <c r="E4" s="88"/>
      <c r="F4" s="88"/>
      <c r="G4" s="88"/>
      <c r="H4" s="88"/>
      <c r="I4" s="88"/>
      <c r="J4" s="88"/>
      <c r="K4" s="88"/>
      <c r="L4" s="154"/>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131"/>
    </row>
    <row r="5" s="100" customFormat="1" ht="24.95" customHeight="1" spans="1:49">
      <c r="A5" s="91" t="s">
        <v>60</v>
      </c>
      <c r="B5" s="147">
        <f>B6+B22</f>
        <v>229827</v>
      </c>
      <c r="C5" s="147">
        <f>C6+C22</f>
        <v>238600</v>
      </c>
      <c r="D5" s="315">
        <f>C5/B5</f>
        <v>1.03817219038668</v>
      </c>
      <c r="E5" s="117"/>
      <c r="F5" s="117"/>
      <c r="G5" s="117"/>
      <c r="H5" s="117"/>
      <c r="I5" s="117"/>
      <c r="J5" s="117"/>
      <c r="K5" s="117"/>
      <c r="L5" s="123"/>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9"/>
    </row>
    <row r="6" s="102" customFormat="1" ht="24.95" customHeight="1" spans="1:49">
      <c r="A6" s="240" t="s">
        <v>61</v>
      </c>
      <c r="B6" s="147">
        <f>SUM(B7:B21)</f>
        <v>111524</v>
      </c>
      <c r="C6" s="147">
        <f>SUM(C7:C21)</f>
        <v>108600</v>
      </c>
      <c r="D6" s="315">
        <f t="shared" ref="D6:D29" si="0">C6/B6</f>
        <v>0.973781428212761</v>
      </c>
      <c r="E6" s="123"/>
      <c r="F6" s="123"/>
      <c r="G6" s="123"/>
      <c r="H6" s="123"/>
      <c r="I6" s="123"/>
      <c r="J6" s="123"/>
      <c r="K6" s="123"/>
      <c r="L6" s="128"/>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row>
    <row r="7" s="103" customFormat="1" ht="24.95" customHeight="1" spans="1:4">
      <c r="A7" s="316" t="s">
        <v>62</v>
      </c>
      <c r="B7" s="317">
        <v>43337</v>
      </c>
      <c r="C7" s="149">
        <v>48060</v>
      </c>
      <c r="D7" s="315">
        <f t="shared" si="0"/>
        <v>1.10898308604657</v>
      </c>
    </row>
    <row r="8" s="103" customFormat="1" ht="24.95" customHeight="1" spans="1:4">
      <c r="A8" s="316" t="s">
        <v>63</v>
      </c>
      <c r="B8" s="317">
        <v>19895</v>
      </c>
      <c r="C8" s="149">
        <v>16570</v>
      </c>
      <c r="D8" s="315">
        <f t="shared" si="0"/>
        <v>0.832872581050515</v>
      </c>
    </row>
    <row r="9" s="103" customFormat="1" ht="24.95" customHeight="1" spans="1:4">
      <c r="A9" s="316" t="s">
        <v>64</v>
      </c>
      <c r="B9" s="317">
        <v>4491</v>
      </c>
      <c r="C9" s="149">
        <v>2690</v>
      </c>
      <c r="D9" s="315">
        <f t="shared" si="0"/>
        <v>0.59897572923625</v>
      </c>
    </row>
    <row r="10" s="103" customFormat="1" ht="24.95" customHeight="1" spans="1:4">
      <c r="A10" s="316" t="s">
        <v>65</v>
      </c>
      <c r="B10" s="317">
        <v>9110</v>
      </c>
      <c r="C10" s="149">
        <v>7440</v>
      </c>
      <c r="D10" s="315">
        <f t="shared" si="0"/>
        <v>0.816684961580681</v>
      </c>
    </row>
    <row r="11" s="103" customFormat="1" ht="24.95" customHeight="1" spans="1:4">
      <c r="A11" s="316" t="s">
        <v>66</v>
      </c>
      <c r="B11" s="317">
        <v>4460</v>
      </c>
      <c r="C11" s="149">
        <v>4900</v>
      </c>
      <c r="D11" s="315">
        <f t="shared" si="0"/>
        <v>1.09865470852018</v>
      </c>
    </row>
    <row r="12" s="103" customFormat="1" ht="24.95" customHeight="1" spans="1:4">
      <c r="A12" s="316" t="s">
        <v>67</v>
      </c>
      <c r="B12" s="317">
        <v>2366</v>
      </c>
      <c r="C12" s="149">
        <v>3550</v>
      </c>
      <c r="D12" s="315">
        <f t="shared" si="0"/>
        <v>1.50042265426881</v>
      </c>
    </row>
    <row r="13" s="103" customFormat="1" ht="24.95" customHeight="1" spans="1:4">
      <c r="A13" s="316" t="s">
        <v>68</v>
      </c>
      <c r="B13" s="317">
        <v>1273</v>
      </c>
      <c r="C13" s="149">
        <v>1250</v>
      </c>
      <c r="D13" s="315">
        <f t="shared" si="0"/>
        <v>0.981932443047918</v>
      </c>
    </row>
    <row r="14" s="103" customFormat="1" ht="24.95" customHeight="1" spans="1:4">
      <c r="A14" s="316" t="s">
        <v>69</v>
      </c>
      <c r="B14" s="317">
        <v>2854</v>
      </c>
      <c r="C14" s="149">
        <v>3520</v>
      </c>
      <c r="D14" s="315">
        <f t="shared" si="0"/>
        <v>1.2333566923616</v>
      </c>
    </row>
    <row r="15" s="103" customFormat="1" ht="24.95" customHeight="1" spans="1:4">
      <c r="A15" s="316" t="s">
        <v>70</v>
      </c>
      <c r="B15" s="317">
        <v>6483</v>
      </c>
      <c r="C15" s="149">
        <v>3500</v>
      </c>
      <c r="D15" s="315">
        <f t="shared" si="0"/>
        <v>0.539873515347833</v>
      </c>
    </row>
    <row r="16" s="103" customFormat="1" ht="24.95" customHeight="1" spans="1:4">
      <c r="A16" s="316" t="s">
        <v>71</v>
      </c>
      <c r="B16" s="317">
        <v>4726</v>
      </c>
      <c r="C16" s="149">
        <v>5400</v>
      </c>
      <c r="D16" s="315">
        <f t="shared" si="0"/>
        <v>1.1426153195091</v>
      </c>
    </row>
    <row r="17" s="103" customFormat="1" ht="24.95" customHeight="1" spans="1:4">
      <c r="A17" s="316" t="s">
        <v>72</v>
      </c>
      <c r="B17" s="317">
        <v>10054</v>
      </c>
      <c r="C17" s="149">
        <f>-2400+11000</f>
        <v>8600</v>
      </c>
      <c r="D17" s="315">
        <f t="shared" si="0"/>
        <v>0.855380942908295</v>
      </c>
    </row>
    <row r="18" s="103" customFormat="1" ht="24.95" customHeight="1" spans="1:4">
      <c r="A18" s="316" t="s">
        <v>73</v>
      </c>
      <c r="B18" s="317">
        <v>1114</v>
      </c>
      <c r="C18" s="149">
        <v>1110</v>
      </c>
      <c r="D18" s="315">
        <f t="shared" si="0"/>
        <v>0.99640933572711</v>
      </c>
    </row>
    <row r="19" s="103" customFormat="1" ht="24.95" customHeight="1" spans="1:4">
      <c r="A19" s="316" t="s">
        <v>74</v>
      </c>
      <c r="B19" s="317">
        <v>1361</v>
      </c>
      <c r="C19" s="149">
        <v>1870</v>
      </c>
      <c r="D19" s="315">
        <f t="shared" si="0"/>
        <v>1.373989713446</v>
      </c>
    </row>
    <row r="20" s="103" customFormat="1" ht="24.95" customHeight="1" spans="1:4">
      <c r="A20" s="316" t="s">
        <v>75</v>
      </c>
      <c r="B20" s="317"/>
      <c r="C20" s="149"/>
      <c r="D20" s="315"/>
    </row>
    <row r="21" s="103" customFormat="1" ht="24.95" customHeight="1" spans="1:4">
      <c r="A21" s="316" t="s">
        <v>76</v>
      </c>
      <c r="B21" s="317"/>
      <c r="C21" s="149">
        <v>140</v>
      </c>
      <c r="D21" s="315"/>
    </row>
    <row r="22" s="103" customFormat="1" ht="24.95" customHeight="1" spans="1:4">
      <c r="A22" s="240" t="s">
        <v>77</v>
      </c>
      <c r="B22" s="149">
        <f>SUM(B23:B29)</f>
        <v>118303</v>
      </c>
      <c r="C22" s="149">
        <f>SUM(C23:C29)</f>
        <v>130000</v>
      </c>
      <c r="D22" s="315">
        <f t="shared" si="0"/>
        <v>1.09887323229335</v>
      </c>
    </row>
    <row r="23" s="103" customFormat="1" ht="24.95" customHeight="1" spans="1:4">
      <c r="A23" s="146" t="s">
        <v>78</v>
      </c>
      <c r="B23" s="149">
        <v>5766</v>
      </c>
      <c r="C23" s="149">
        <v>11256</v>
      </c>
      <c r="D23" s="315">
        <f t="shared" si="0"/>
        <v>1.95213319458897</v>
      </c>
    </row>
    <row r="24" s="103" customFormat="1" ht="24.95" customHeight="1" spans="1:4">
      <c r="A24" s="146" t="s">
        <v>79</v>
      </c>
      <c r="B24" s="149">
        <v>4547</v>
      </c>
      <c r="C24" s="149">
        <v>4098</v>
      </c>
      <c r="D24" s="315">
        <f t="shared" si="0"/>
        <v>0.901253573784913</v>
      </c>
    </row>
    <row r="25" s="103" customFormat="1" ht="24.95" customHeight="1" spans="1:4">
      <c r="A25" s="146" t="s">
        <v>80</v>
      </c>
      <c r="B25" s="149">
        <v>5407</v>
      </c>
      <c r="C25" s="149">
        <v>6725</v>
      </c>
      <c r="D25" s="315">
        <f t="shared" si="0"/>
        <v>1.24375809136305</v>
      </c>
    </row>
    <row r="26" s="103" customFormat="1" ht="24.95" customHeight="1" spans="1:4">
      <c r="A26" s="146" t="s">
        <v>81</v>
      </c>
      <c r="B26" s="149">
        <v>97411</v>
      </c>
      <c r="C26" s="149">
        <v>105634</v>
      </c>
      <c r="D26" s="315">
        <f t="shared" si="0"/>
        <v>1.08441551775467</v>
      </c>
    </row>
    <row r="27" s="103" customFormat="1" ht="24.95" customHeight="1" spans="1:4">
      <c r="A27" s="146" t="s">
        <v>82</v>
      </c>
      <c r="B27" s="149">
        <v>3588</v>
      </c>
      <c r="C27" s="149">
        <v>244</v>
      </c>
      <c r="D27" s="315">
        <f t="shared" si="0"/>
        <v>0.0680044593088071</v>
      </c>
    </row>
    <row r="28" s="103" customFormat="1" ht="24.95" customHeight="1" spans="1:4">
      <c r="A28" s="146" t="s">
        <v>83</v>
      </c>
      <c r="B28" s="149">
        <v>1026</v>
      </c>
      <c r="C28" s="149">
        <v>1182</v>
      </c>
      <c r="D28" s="315">
        <f t="shared" si="0"/>
        <v>1.15204678362573</v>
      </c>
    </row>
    <row r="29" s="103" customFormat="1" ht="24.95" customHeight="1" spans="1:4">
      <c r="A29" s="146" t="s">
        <v>84</v>
      </c>
      <c r="B29" s="149">
        <v>558</v>
      </c>
      <c r="C29" s="149">
        <v>861</v>
      </c>
      <c r="D29" s="315">
        <f t="shared" si="0"/>
        <v>1.54301075268817</v>
      </c>
    </row>
  </sheetData>
  <sheetProtection formatCells="0" formatColumns="0" formatRows="0"/>
  <mergeCells count="1">
    <mergeCell ref="A2:D2"/>
  </mergeCells>
  <printOptions horizontalCentered="1"/>
  <pageMargins left="0.708333333333333" right="0.708333333333333" top="0.550694444444444" bottom="0.354166666666667" header="0.314583333333333" footer="0.314583333333333"/>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showGridLines="0" showZeros="0" topLeftCell="A16" workbookViewId="0">
      <selection activeCell="I29" sqref="I29"/>
    </sheetView>
  </sheetViews>
  <sheetFormatPr defaultColWidth="6.75" defaultRowHeight="11.25"/>
  <cols>
    <col min="1" max="1" width="35.625" style="81" customWidth="1"/>
    <col min="2" max="3" width="15.625" style="155" customWidth="1"/>
    <col min="4" max="4" width="15.625" style="307" customWidth="1"/>
    <col min="5" max="27" width="9" style="81" customWidth="1"/>
    <col min="28" max="16384" width="6.75" style="81"/>
  </cols>
  <sheetData>
    <row r="1" ht="19.5" customHeight="1" spans="1:1">
      <c r="A1" s="306" t="s">
        <v>115</v>
      </c>
    </row>
    <row r="2" ht="30.75" customHeight="1" spans="1:27">
      <c r="A2" s="82" t="s">
        <v>116</v>
      </c>
      <c r="B2" s="82"/>
      <c r="C2" s="82"/>
      <c r="D2" s="82"/>
      <c r="E2" s="152"/>
      <c r="F2" s="152"/>
      <c r="G2" s="152"/>
      <c r="H2" s="152"/>
      <c r="I2" s="152"/>
      <c r="J2" s="152"/>
      <c r="K2" s="152"/>
      <c r="L2" s="152"/>
      <c r="M2" s="152"/>
      <c r="N2" s="152"/>
      <c r="O2" s="152"/>
      <c r="P2" s="152"/>
      <c r="Q2" s="152"/>
      <c r="R2" s="152"/>
      <c r="S2" s="152"/>
      <c r="T2" s="152"/>
      <c r="U2" s="152"/>
      <c r="V2" s="152"/>
      <c r="W2" s="152"/>
      <c r="X2" s="152"/>
      <c r="Y2" s="152"/>
      <c r="Z2" s="152"/>
      <c r="AA2" s="152"/>
    </row>
    <row r="3" s="306" customFormat="1" ht="19.5" customHeight="1" spans="1:27">
      <c r="A3" s="308"/>
      <c r="B3" s="217"/>
      <c r="C3" s="217"/>
      <c r="D3" s="309" t="s">
        <v>55</v>
      </c>
      <c r="E3" s="154"/>
      <c r="F3" s="154"/>
      <c r="G3" s="154"/>
      <c r="H3" s="154"/>
      <c r="I3" s="154"/>
      <c r="J3" s="154"/>
      <c r="K3" s="154"/>
      <c r="L3" s="154"/>
      <c r="M3" s="154"/>
      <c r="N3" s="154"/>
      <c r="O3" s="154"/>
      <c r="P3" s="154"/>
      <c r="Q3" s="154"/>
      <c r="R3" s="154"/>
      <c r="S3" s="154"/>
      <c r="T3" s="154"/>
      <c r="U3" s="154"/>
      <c r="V3" s="154"/>
      <c r="W3" s="154"/>
      <c r="X3" s="154"/>
      <c r="Y3" s="154"/>
      <c r="Z3" s="154"/>
      <c r="AA3" s="154"/>
    </row>
    <row r="4" s="306" customFormat="1" ht="50.1" customHeight="1" spans="1:27">
      <c r="A4" s="133" t="s">
        <v>56</v>
      </c>
      <c r="B4" s="144" t="s">
        <v>57</v>
      </c>
      <c r="C4" s="144" t="s">
        <v>58</v>
      </c>
      <c r="D4" s="310" t="s">
        <v>59</v>
      </c>
      <c r="E4" s="154"/>
      <c r="F4" s="154"/>
      <c r="G4" s="154"/>
      <c r="H4" s="154"/>
      <c r="I4" s="154"/>
      <c r="J4" s="154"/>
      <c r="K4" s="154"/>
      <c r="L4" s="154"/>
      <c r="M4" s="154"/>
      <c r="N4" s="154"/>
      <c r="O4" s="154"/>
      <c r="P4" s="154"/>
      <c r="Q4" s="154"/>
      <c r="R4" s="154"/>
      <c r="S4" s="154"/>
      <c r="T4" s="154"/>
      <c r="U4" s="154"/>
      <c r="V4" s="154"/>
      <c r="W4" s="154"/>
      <c r="X4" s="154"/>
      <c r="Y4" s="154"/>
      <c r="Z4" s="154"/>
      <c r="AA4" s="313"/>
    </row>
    <row r="5" s="306" customFormat="1" ht="24.95" customHeight="1" spans="1:4">
      <c r="A5" s="135" t="s">
        <v>88</v>
      </c>
      <c r="B5" s="147">
        <f>SUM(B6:B29)</f>
        <v>579412</v>
      </c>
      <c r="C5" s="147">
        <f>SUM(C6:C29)</f>
        <v>513753.7273882</v>
      </c>
      <c r="D5" s="311">
        <f>C5/B5</f>
        <v>0.886681199885746</v>
      </c>
    </row>
    <row r="6" s="306" customFormat="1" ht="24.95" customHeight="1" spans="1:27">
      <c r="A6" s="138" t="s">
        <v>89</v>
      </c>
      <c r="B6" s="147">
        <v>45024</v>
      </c>
      <c r="C6" s="211">
        <v>39686.713715</v>
      </c>
      <c r="D6" s="311">
        <f>C6/B6</f>
        <v>0.881456861118514</v>
      </c>
      <c r="E6" s="154"/>
      <c r="F6" s="154"/>
      <c r="G6" s="154"/>
      <c r="H6" s="154"/>
      <c r="I6" s="154"/>
      <c r="J6" s="154"/>
      <c r="K6" s="154"/>
      <c r="L6" s="154"/>
      <c r="M6" s="154"/>
      <c r="N6" s="154"/>
      <c r="O6" s="154"/>
      <c r="P6" s="154"/>
      <c r="Q6" s="154"/>
      <c r="R6" s="154"/>
      <c r="S6" s="154"/>
      <c r="T6" s="154"/>
      <c r="U6" s="154"/>
      <c r="V6" s="154"/>
      <c r="W6" s="154"/>
      <c r="X6" s="154"/>
      <c r="Y6" s="154"/>
      <c r="Z6" s="154"/>
      <c r="AA6" s="154"/>
    </row>
    <row r="7" s="306" customFormat="1" ht="24.95" customHeight="1" spans="1:27">
      <c r="A7" s="138" t="s">
        <v>90</v>
      </c>
      <c r="B7" s="147">
        <v>0</v>
      </c>
      <c r="C7" s="202"/>
      <c r="D7" s="311"/>
      <c r="F7" s="154"/>
      <c r="G7" s="154"/>
      <c r="H7" s="154"/>
      <c r="I7" s="154"/>
      <c r="J7" s="154"/>
      <c r="K7" s="154"/>
      <c r="L7" s="154"/>
      <c r="M7" s="154"/>
      <c r="N7" s="154"/>
      <c r="O7" s="154"/>
      <c r="P7" s="154"/>
      <c r="Q7" s="154"/>
      <c r="R7" s="154"/>
      <c r="S7" s="154"/>
      <c r="T7" s="154"/>
      <c r="U7" s="154"/>
      <c r="V7" s="154"/>
      <c r="W7" s="154"/>
      <c r="X7" s="154"/>
      <c r="Y7" s="154"/>
      <c r="Z7" s="154"/>
      <c r="AA7" s="154"/>
    </row>
    <row r="8" s="306" customFormat="1" ht="24.95" customHeight="1" spans="1:27">
      <c r="A8" s="138" t="s">
        <v>91</v>
      </c>
      <c r="B8" s="147"/>
      <c r="C8" s="211">
        <v>217.091187</v>
      </c>
      <c r="D8" s="311"/>
      <c r="E8" s="154"/>
      <c r="F8" s="154"/>
      <c r="G8" s="154"/>
      <c r="H8" s="154"/>
      <c r="I8" s="154"/>
      <c r="J8" s="154"/>
      <c r="K8" s="154"/>
      <c r="L8" s="154"/>
      <c r="M8" s="154"/>
      <c r="N8" s="154"/>
      <c r="O8" s="154"/>
      <c r="P8" s="154"/>
      <c r="Q8" s="154"/>
      <c r="R8" s="154"/>
      <c r="S8" s="154"/>
      <c r="T8" s="154"/>
      <c r="U8" s="154"/>
      <c r="V8" s="154"/>
      <c r="W8" s="154"/>
      <c r="X8" s="154"/>
      <c r="Y8" s="154"/>
      <c r="Z8" s="154"/>
      <c r="AA8" s="154"/>
    </row>
    <row r="9" s="306" customFormat="1" ht="24.95" customHeight="1" spans="1:27">
      <c r="A9" s="138" t="s">
        <v>92</v>
      </c>
      <c r="B9" s="147">
        <v>19887</v>
      </c>
      <c r="C9" s="211">
        <v>21871.061111</v>
      </c>
      <c r="D9" s="311">
        <f t="shared" ref="D9:D29" si="0">C9/B9</f>
        <v>1.09976673761754</v>
      </c>
      <c r="E9" s="154"/>
      <c r="F9" s="154"/>
      <c r="G9" s="154"/>
      <c r="H9" s="154"/>
      <c r="I9" s="154"/>
      <c r="J9" s="154"/>
      <c r="K9" s="154"/>
      <c r="L9" s="154"/>
      <c r="M9" s="154"/>
      <c r="N9" s="154"/>
      <c r="O9" s="154"/>
      <c r="P9" s="154"/>
      <c r="Q9" s="154"/>
      <c r="R9" s="154"/>
      <c r="S9" s="154"/>
      <c r="T9" s="154"/>
      <c r="U9" s="154"/>
      <c r="V9" s="154"/>
      <c r="W9" s="154"/>
      <c r="X9" s="154"/>
      <c r="Y9" s="154"/>
      <c r="Z9" s="154"/>
      <c r="AA9" s="154"/>
    </row>
    <row r="10" s="306" customFormat="1" ht="24.95" customHeight="1" spans="1:27">
      <c r="A10" s="138" t="s">
        <v>93</v>
      </c>
      <c r="B10" s="147">
        <v>134002</v>
      </c>
      <c r="C10" s="211">
        <v>135079.195345</v>
      </c>
      <c r="D10" s="311">
        <f t="shared" si="0"/>
        <v>1.00803865125147</v>
      </c>
      <c r="E10" s="154"/>
      <c r="F10" s="154"/>
      <c r="G10" s="154"/>
      <c r="H10" s="154"/>
      <c r="I10" s="154"/>
      <c r="J10" s="154"/>
      <c r="K10" s="154"/>
      <c r="L10" s="154"/>
      <c r="M10" s="154"/>
      <c r="N10" s="154"/>
      <c r="O10" s="154"/>
      <c r="P10" s="154"/>
      <c r="Q10" s="154"/>
      <c r="R10" s="154"/>
      <c r="S10" s="154"/>
      <c r="T10" s="154"/>
      <c r="U10" s="154"/>
      <c r="V10" s="154"/>
      <c r="W10" s="154"/>
      <c r="X10" s="154"/>
      <c r="Y10" s="154"/>
      <c r="Z10" s="154"/>
      <c r="AA10" s="154"/>
    </row>
    <row r="11" s="306" customFormat="1" ht="24.95" customHeight="1" spans="1:27">
      <c r="A11" s="138" t="s">
        <v>94</v>
      </c>
      <c r="B11" s="147">
        <v>970</v>
      </c>
      <c r="C11" s="211">
        <v>528.330225</v>
      </c>
      <c r="D11" s="311">
        <f t="shared" si="0"/>
        <v>0.544670335051546</v>
      </c>
      <c r="E11" s="154"/>
      <c r="F11" s="154"/>
      <c r="G11" s="154"/>
      <c r="H11" s="154"/>
      <c r="I11" s="154"/>
      <c r="J11" s="154"/>
      <c r="K11" s="154"/>
      <c r="L11" s="154"/>
      <c r="M11" s="154"/>
      <c r="N11" s="154"/>
      <c r="O11" s="154"/>
      <c r="P11" s="154"/>
      <c r="Q11" s="154"/>
      <c r="R11" s="154"/>
      <c r="S11" s="154"/>
      <c r="T11" s="154"/>
      <c r="U11" s="154"/>
      <c r="V11" s="154"/>
      <c r="W11" s="154"/>
      <c r="X11" s="154"/>
      <c r="Y11" s="154"/>
      <c r="Z11" s="154"/>
      <c r="AA11" s="154"/>
    </row>
    <row r="12" s="306" customFormat="1" ht="24.95" customHeight="1" spans="1:27">
      <c r="A12" s="138" t="s">
        <v>95</v>
      </c>
      <c r="B12" s="147">
        <v>6304</v>
      </c>
      <c r="C12" s="211">
        <v>8233.815666</v>
      </c>
      <c r="D12" s="311">
        <f t="shared" si="0"/>
        <v>1.30612558153553</v>
      </c>
      <c r="E12" s="154"/>
      <c r="F12" s="154"/>
      <c r="G12" s="154"/>
      <c r="H12" s="154"/>
      <c r="I12" s="154"/>
      <c r="J12" s="154"/>
      <c r="K12" s="154"/>
      <c r="L12" s="154"/>
      <c r="M12" s="154"/>
      <c r="N12" s="154"/>
      <c r="O12" s="154"/>
      <c r="P12" s="154"/>
      <c r="Q12" s="154"/>
      <c r="R12" s="154"/>
      <c r="S12" s="154"/>
      <c r="T12" s="154"/>
      <c r="U12" s="154"/>
      <c r="V12" s="154"/>
      <c r="W12" s="154"/>
      <c r="X12" s="154"/>
      <c r="Y12" s="154"/>
      <c r="Z12" s="154"/>
      <c r="AA12" s="154"/>
    </row>
    <row r="13" s="306" customFormat="1" ht="24.95" customHeight="1" spans="1:27">
      <c r="A13" s="138" t="s">
        <v>96</v>
      </c>
      <c r="B13" s="147">
        <v>78205</v>
      </c>
      <c r="C13" s="211">
        <v>83037.5391100001</v>
      </c>
      <c r="D13" s="311">
        <f t="shared" si="0"/>
        <v>1.06179322434627</v>
      </c>
      <c r="E13" s="154"/>
      <c r="F13" s="154"/>
      <c r="G13" s="154"/>
      <c r="H13" s="154"/>
      <c r="I13" s="154"/>
      <c r="J13" s="154"/>
      <c r="K13" s="154"/>
      <c r="L13" s="154"/>
      <c r="M13" s="154"/>
      <c r="N13" s="154"/>
      <c r="O13" s="154"/>
      <c r="P13" s="154"/>
      <c r="Q13" s="154"/>
      <c r="R13" s="154"/>
      <c r="S13" s="154"/>
      <c r="T13" s="154"/>
      <c r="U13" s="154"/>
      <c r="V13" s="154"/>
      <c r="W13" s="154"/>
      <c r="X13" s="154"/>
      <c r="Y13" s="154"/>
      <c r="Z13" s="154"/>
      <c r="AA13" s="154"/>
    </row>
    <row r="14" s="306" customFormat="1" ht="24.95" customHeight="1" spans="1:27">
      <c r="A14" s="138" t="s">
        <v>97</v>
      </c>
      <c r="B14" s="147">
        <v>76949</v>
      </c>
      <c r="C14" s="211">
        <v>48032.931884</v>
      </c>
      <c r="D14" s="311">
        <f t="shared" si="0"/>
        <v>0.624217753109202</v>
      </c>
      <c r="E14" s="154"/>
      <c r="F14" s="154"/>
      <c r="G14" s="154"/>
      <c r="H14" s="154"/>
      <c r="I14" s="154"/>
      <c r="J14" s="154"/>
      <c r="K14" s="154"/>
      <c r="L14" s="154"/>
      <c r="M14" s="154"/>
      <c r="N14" s="154"/>
      <c r="O14" s="154"/>
      <c r="P14" s="154"/>
      <c r="Q14" s="154"/>
      <c r="R14" s="154"/>
      <c r="S14" s="154"/>
      <c r="T14" s="154"/>
      <c r="U14" s="154"/>
      <c r="V14" s="154"/>
      <c r="W14" s="154"/>
      <c r="X14" s="154"/>
      <c r="Y14" s="154"/>
      <c r="Z14" s="154"/>
      <c r="AA14" s="154"/>
    </row>
    <row r="15" s="306" customFormat="1" ht="24.95" customHeight="1" spans="1:27">
      <c r="A15" s="138" t="s">
        <v>98</v>
      </c>
      <c r="B15" s="147">
        <v>18743</v>
      </c>
      <c r="C15" s="211">
        <v>24025.151344</v>
      </c>
      <c r="D15" s="311">
        <f t="shared" si="0"/>
        <v>1.28181995112842</v>
      </c>
      <c r="E15" s="154"/>
      <c r="F15" s="154"/>
      <c r="G15" s="154"/>
      <c r="H15" s="154"/>
      <c r="I15" s="154"/>
      <c r="J15" s="154"/>
      <c r="K15" s="154"/>
      <c r="L15" s="154"/>
      <c r="M15" s="154"/>
      <c r="N15" s="154"/>
      <c r="O15" s="154"/>
      <c r="P15" s="154"/>
      <c r="Q15" s="154"/>
      <c r="R15" s="154"/>
      <c r="S15" s="154"/>
      <c r="T15" s="154"/>
      <c r="U15" s="154"/>
      <c r="V15" s="154"/>
      <c r="W15" s="154"/>
      <c r="X15" s="154"/>
      <c r="Y15" s="154"/>
      <c r="Z15" s="154"/>
      <c r="AA15" s="154"/>
    </row>
    <row r="16" s="306" customFormat="1" ht="24.95" customHeight="1" spans="1:27">
      <c r="A16" s="138" t="s">
        <v>99</v>
      </c>
      <c r="B16" s="147">
        <v>54808</v>
      </c>
      <c r="C16" s="211">
        <f>12205.1412378-2400</f>
        <v>9805.1412378</v>
      </c>
      <c r="D16" s="311">
        <f t="shared" si="0"/>
        <v>0.178899818234564</v>
      </c>
      <c r="E16" s="154"/>
      <c r="F16" s="154"/>
      <c r="G16" s="154"/>
      <c r="H16" s="154"/>
      <c r="I16" s="154"/>
      <c r="J16" s="154"/>
      <c r="K16" s="154"/>
      <c r="L16" s="154"/>
      <c r="M16" s="154"/>
      <c r="N16" s="154"/>
      <c r="O16" s="154"/>
      <c r="P16" s="154"/>
      <c r="Q16" s="154"/>
      <c r="R16" s="154"/>
      <c r="S16" s="154"/>
      <c r="T16" s="154"/>
      <c r="U16" s="154"/>
      <c r="V16" s="154"/>
      <c r="W16" s="154"/>
      <c r="X16" s="154"/>
      <c r="Y16" s="154"/>
      <c r="Z16" s="154"/>
      <c r="AA16" s="154"/>
    </row>
    <row r="17" s="306" customFormat="1" ht="24.95" customHeight="1" spans="1:27">
      <c r="A17" s="138" t="s">
        <v>100</v>
      </c>
      <c r="B17" s="147">
        <v>57170</v>
      </c>
      <c r="C17" s="211">
        <v>71286.9310184</v>
      </c>
      <c r="D17" s="311">
        <f t="shared" si="0"/>
        <v>1.24692900154627</v>
      </c>
      <c r="E17" s="154"/>
      <c r="F17" s="154"/>
      <c r="G17" s="154"/>
      <c r="H17" s="154"/>
      <c r="I17" s="154"/>
      <c r="J17" s="154"/>
      <c r="K17" s="154"/>
      <c r="L17" s="154"/>
      <c r="M17" s="154"/>
      <c r="N17" s="154"/>
      <c r="O17" s="154"/>
      <c r="P17" s="154"/>
      <c r="Q17" s="154"/>
      <c r="R17" s="154"/>
      <c r="S17" s="154"/>
      <c r="T17" s="154"/>
      <c r="U17" s="154"/>
      <c r="V17" s="154"/>
      <c r="W17" s="154"/>
      <c r="X17" s="154"/>
      <c r="Y17" s="154"/>
      <c r="Z17" s="154"/>
      <c r="AA17" s="154"/>
    </row>
    <row r="18" s="306" customFormat="1" ht="24.95" customHeight="1" spans="1:27">
      <c r="A18" s="138" t="s">
        <v>101</v>
      </c>
      <c r="B18" s="147">
        <v>41645</v>
      </c>
      <c r="C18" s="211">
        <v>18653.846607</v>
      </c>
      <c r="D18" s="311">
        <f t="shared" si="0"/>
        <v>0.44792523969264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row>
    <row r="19" s="306" customFormat="1" ht="24.95" customHeight="1" spans="1:27">
      <c r="A19" s="138" t="s">
        <v>102</v>
      </c>
      <c r="B19" s="147">
        <v>1142</v>
      </c>
      <c r="C19" s="211">
        <v>1255.2</v>
      </c>
      <c r="D19" s="311">
        <f t="shared" si="0"/>
        <v>1.09912434325744</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row>
    <row r="20" s="306" customFormat="1" ht="24.95" customHeight="1" spans="1:27">
      <c r="A20" s="138" t="s">
        <v>103</v>
      </c>
      <c r="B20" s="147">
        <v>1644</v>
      </c>
      <c r="C20" s="211">
        <v>2739.453718</v>
      </c>
      <c r="D20" s="311">
        <f t="shared" si="0"/>
        <v>1.6663343783455</v>
      </c>
      <c r="E20" s="154"/>
      <c r="F20" s="154"/>
      <c r="G20" s="154"/>
      <c r="H20" s="154"/>
      <c r="I20" s="154"/>
      <c r="J20" s="154"/>
      <c r="K20" s="154"/>
      <c r="L20" s="154"/>
      <c r="M20" s="154"/>
      <c r="N20" s="154"/>
      <c r="O20" s="154"/>
      <c r="P20" s="154"/>
      <c r="Q20" s="154"/>
      <c r="R20" s="154"/>
      <c r="S20" s="154"/>
      <c r="T20" s="154"/>
      <c r="U20" s="154"/>
      <c r="V20" s="154"/>
      <c r="W20" s="154"/>
      <c r="X20" s="154"/>
      <c r="Y20" s="154"/>
      <c r="Z20" s="154"/>
      <c r="AA20" s="154"/>
    </row>
    <row r="21" s="306" customFormat="1" ht="24.95" customHeight="1" spans="1:27">
      <c r="A21" s="138" t="s">
        <v>104</v>
      </c>
      <c r="B21" s="147">
        <v>684</v>
      </c>
      <c r="C21" s="211">
        <v>192.881573</v>
      </c>
      <c r="D21" s="311">
        <f t="shared" si="0"/>
        <v>0.28199060380117</v>
      </c>
      <c r="E21" s="154"/>
      <c r="F21" s="154"/>
      <c r="G21" s="154"/>
      <c r="H21" s="154"/>
      <c r="I21" s="154"/>
      <c r="J21" s="154"/>
      <c r="K21" s="154"/>
      <c r="L21" s="154"/>
      <c r="M21" s="154"/>
      <c r="N21" s="154"/>
      <c r="O21" s="154"/>
      <c r="P21" s="154"/>
      <c r="Q21" s="154"/>
      <c r="R21" s="154"/>
      <c r="S21" s="154"/>
      <c r="T21" s="154"/>
      <c r="U21" s="154"/>
      <c r="V21" s="154"/>
      <c r="W21" s="154"/>
      <c r="X21" s="154"/>
      <c r="Y21" s="154"/>
      <c r="Z21" s="154"/>
      <c r="AA21" s="154"/>
    </row>
    <row r="22" s="306" customFormat="1" ht="24.95" customHeight="1" spans="1:27">
      <c r="A22" s="138" t="s">
        <v>105</v>
      </c>
      <c r="B22" s="147">
        <v>0</v>
      </c>
      <c r="C22" s="202"/>
      <c r="D22" s="311"/>
      <c r="F22" s="154"/>
      <c r="G22" s="154"/>
      <c r="H22" s="154"/>
      <c r="I22" s="154"/>
      <c r="J22" s="154"/>
      <c r="K22" s="154"/>
      <c r="L22" s="154"/>
      <c r="M22" s="154"/>
      <c r="N22" s="154"/>
      <c r="O22" s="154"/>
      <c r="P22" s="154"/>
      <c r="Q22" s="154"/>
      <c r="R22" s="154"/>
      <c r="S22" s="154"/>
      <c r="T22" s="154"/>
      <c r="U22" s="154"/>
      <c r="V22" s="154"/>
      <c r="W22" s="154"/>
      <c r="X22" s="154"/>
      <c r="Y22" s="154"/>
      <c r="Z22" s="154"/>
      <c r="AA22" s="154"/>
    </row>
    <row r="23" s="306" customFormat="1" ht="24.95" customHeight="1" spans="1:27">
      <c r="A23" s="138" t="s">
        <v>106</v>
      </c>
      <c r="B23" s="147">
        <v>7021</v>
      </c>
      <c r="C23" s="211">
        <v>6426.814042</v>
      </c>
      <c r="D23" s="311">
        <f t="shared" si="0"/>
        <v>0.915370181170773</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row>
    <row r="24" s="306" customFormat="1" ht="24.95" customHeight="1" spans="1:27">
      <c r="A24" s="138" t="s">
        <v>107</v>
      </c>
      <c r="B24" s="147">
        <v>19616</v>
      </c>
      <c r="C24" s="211">
        <v>16857.588718</v>
      </c>
      <c r="D24" s="311">
        <f t="shared" si="0"/>
        <v>0.859379522736542</v>
      </c>
      <c r="E24" s="154"/>
      <c r="F24" s="154"/>
      <c r="G24" s="154"/>
      <c r="H24" s="154"/>
      <c r="I24" s="154"/>
      <c r="J24" s="154"/>
      <c r="K24" s="154"/>
      <c r="L24" s="154"/>
      <c r="M24" s="154"/>
      <c r="N24" s="154"/>
      <c r="O24" s="154"/>
      <c r="P24" s="154"/>
      <c r="Q24" s="154"/>
      <c r="R24" s="154"/>
      <c r="S24" s="154"/>
      <c r="T24" s="154"/>
      <c r="U24" s="154"/>
      <c r="V24" s="154"/>
      <c r="W24" s="154"/>
      <c r="X24" s="154"/>
      <c r="Y24" s="154"/>
      <c r="Z24" s="154"/>
      <c r="AA24" s="154"/>
    </row>
    <row r="25" s="306" customFormat="1" ht="24.95" customHeight="1" spans="1:27">
      <c r="A25" s="138" t="s">
        <v>108</v>
      </c>
      <c r="B25" s="147">
        <v>164</v>
      </c>
      <c r="C25" s="202"/>
      <c r="D25" s="311">
        <f t="shared" si="0"/>
        <v>0</v>
      </c>
      <c r="E25" s="154"/>
      <c r="F25" s="154"/>
      <c r="G25" s="154"/>
      <c r="H25" s="154"/>
      <c r="I25" s="154"/>
      <c r="J25" s="154"/>
      <c r="K25" s="154"/>
      <c r="L25" s="154"/>
      <c r="M25" s="154"/>
      <c r="N25" s="154"/>
      <c r="O25" s="154"/>
      <c r="P25" s="154"/>
      <c r="Q25" s="154"/>
      <c r="R25" s="154"/>
      <c r="S25" s="154"/>
      <c r="T25" s="154"/>
      <c r="U25" s="154"/>
      <c r="V25" s="154"/>
      <c r="W25" s="154"/>
      <c r="X25" s="154"/>
      <c r="Y25" s="154"/>
      <c r="Z25" s="154"/>
      <c r="AA25" s="154"/>
    </row>
    <row r="26" s="306" customFormat="1" ht="24.95" customHeight="1" spans="1:27">
      <c r="A26" s="138" t="s">
        <v>109</v>
      </c>
      <c r="B26" s="147">
        <v>3488</v>
      </c>
      <c r="C26" s="211">
        <v>6068.365887</v>
      </c>
      <c r="D26" s="311">
        <f t="shared" si="0"/>
        <v>1.73978379787844</v>
      </c>
      <c r="E26" s="154"/>
      <c r="F26" s="154"/>
      <c r="G26" s="154"/>
      <c r="H26" s="154"/>
      <c r="I26" s="154"/>
      <c r="J26" s="154"/>
      <c r="K26" s="154"/>
      <c r="L26" s="154"/>
      <c r="M26" s="154"/>
      <c r="N26" s="154"/>
      <c r="O26" s="154"/>
      <c r="P26" s="154"/>
      <c r="Q26" s="154"/>
      <c r="R26" s="154"/>
      <c r="S26" s="154"/>
      <c r="T26" s="154"/>
      <c r="U26" s="154"/>
      <c r="V26" s="154"/>
      <c r="W26" s="154"/>
      <c r="X26" s="154"/>
      <c r="Y26" s="154"/>
      <c r="Z26" s="154"/>
      <c r="AA26" s="154"/>
    </row>
    <row r="27" s="306" customFormat="1" ht="24.95" customHeight="1" spans="1:27">
      <c r="A27" s="138" t="s">
        <v>110</v>
      </c>
      <c r="B27" s="147">
        <v>137</v>
      </c>
      <c r="C27" s="312">
        <v>144.6</v>
      </c>
      <c r="D27" s="311">
        <f t="shared" si="0"/>
        <v>1.05547445255474</v>
      </c>
      <c r="E27" s="154"/>
      <c r="F27" s="154"/>
      <c r="G27" s="154"/>
      <c r="H27" s="154"/>
      <c r="I27" s="154"/>
      <c r="J27" s="154"/>
      <c r="K27" s="154"/>
      <c r="L27" s="154"/>
      <c r="M27" s="154"/>
      <c r="N27" s="154"/>
      <c r="O27" s="154"/>
      <c r="P27" s="154"/>
      <c r="Q27" s="154"/>
      <c r="R27" s="154"/>
      <c r="S27" s="154"/>
      <c r="T27" s="154"/>
      <c r="U27" s="154"/>
      <c r="V27" s="154"/>
      <c r="W27" s="154"/>
      <c r="X27" s="154"/>
      <c r="Y27" s="154"/>
      <c r="Z27" s="154"/>
      <c r="AA27" s="154"/>
    </row>
    <row r="28" s="306" customFormat="1" ht="24.95" customHeight="1" spans="1:27">
      <c r="A28" s="138" t="s">
        <v>111</v>
      </c>
      <c r="B28" s="147">
        <v>11808</v>
      </c>
      <c r="C28" s="211">
        <v>19606.04</v>
      </c>
      <c r="D28" s="311">
        <f t="shared" si="0"/>
        <v>1.66040311653117</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row>
    <row r="29" s="306" customFormat="1" ht="24.95" customHeight="1" spans="1:27">
      <c r="A29" s="138" t="s">
        <v>112</v>
      </c>
      <c r="B29" s="147">
        <v>1</v>
      </c>
      <c r="C29" s="211">
        <v>5.035</v>
      </c>
      <c r="D29" s="311">
        <f t="shared" si="0"/>
        <v>5.035</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row>
  </sheetData>
  <sheetProtection formatCells="0" formatColumns="0" formatRows="0"/>
  <mergeCells count="1">
    <mergeCell ref="A2:D2"/>
  </mergeCells>
  <printOptions horizontalCentered="1"/>
  <pageMargins left="0.708333333333333" right="0.708333333333333" top="0.747916666666667" bottom="0.550694444444444" header="0.314583333333333" footer="0.31458333333333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7"/>
  <sheetViews>
    <sheetView showGridLines="0" showZeros="0" zoomScale="115" zoomScaleNormal="115" workbookViewId="0">
      <selection activeCell="C5" sqref="C5"/>
    </sheetView>
  </sheetViews>
  <sheetFormatPr defaultColWidth="6.75" defaultRowHeight="11.25"/>
  <cols>
    <col min="1" max="1" width="35.625" style="79" customWidth="1"/>
    <col min="2" max="2" width="15.625" style="294" customWidth="1"/>
    <col min="3" max="3" width="15.625" style="175" customWidth="1"/>
    <col min="4" max="4" width="15.625" style="79" customWidth="1"/>
    <col min="5" max="7" width="9" style="79" customWidth="1"/>
    <col min="8" max="8" width="5.625" style="79" customWidth="1"/>
    <col min="9" max="9" width="0.75" style="79" customWidth="1"/>
    <col min="10" max="10" width="10.125" style="79" customWidth="1"/>
    <col min="11" max="11" width="5.875" style="79" customWidth="1"/>
    <col min="12" max="16384" width="6.75" style="79"/>
  </cols>
  <sheetData>
    <row r="1" ht="19.5" customHeight="1" spans="1:1">
      <c r="A1" s="4" t="s">
        <v>117</v>
      </c>
    </row>
    <row r="2" s="160" customFormat="1" ht="33" customHeight="1" spans="1:254">
      <c r="A2" s="164" t="s">
        <v>118</v>
      </c>
      <c r="B2" s="164"/>
      <c r="C2" s="164"/>
      <c r="D2" s="164"/>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s="161" customFormat="1" ht="19.5" customHeight="1" spans="1:254">
      <c r="A3" s="165"/>
      <c r="B3" s="295"/>
      <c r="C3" s="176"/>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row>
    <row r="4" s="162" customFormat="1" ht="50.1" customHeight="1" spans="1:254">
      <c r="A4" s="167" t="s">
        <v>56</v>
      </c>
      <c r="B4" s="296" t="s">
        <v>119</v>
      </c>
      <c r="C4" s="218" t="s">
        <v>120</v>
      </c>
      <c r="D4" s="167" t="s">
        <v>59</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74"/>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row>
    <row r="5" s="163" customFormat="1" ht="24.95" customHeight="1" spans="1:4">
      <c r="A5" s="168" t="s">
        <v>121</v>
      </c>
      <c r="B5" s="297">
        <f>SUM(B6:B28)</f>
        <v>326778</v>
      </c>
      <c r="C5" s="297">
        <f>SUM(C6:C28)</f>
        <v>262383.05</v>
      </c>
      <c r="D5" s="298">
        <f>C5/B5</f>
        <v>0.802939763386764</v>
      </c>
    </row>
    <row r="6" s="163" customFormat="1" ht="24.95" customHeight="1" spans="1:4">
      <c r="A6" s="224" t="s">
        <v>122</v>
      </c>
      <c r="B6" s="299">
        <v>971</v>
      </c>
      <c r="C6" s="179">
        <v>971</v>
      </c>
      <c r="D6" s="298">
        <f t="shared" ref="D6:D47" si="0">C6/B6</f>
        <v>1</v>
      </c>
    </row>
    <row r="7" s="163" customFormat="1" ht="24.95" customHeight="1" spans="1:4">
      <c r="A7" s="224" t="s">
        <v>123</v>
      </c>
      <c r="B7" s="299">
        <v>2397</v>
      </c>
      <c r="C7" s="179">
        <v>2397</v>
      </c>
      <c r="D7" s="298">
        <f t="shared" si="0"/>
        <v>1</v>
      </c>
    </row>
    <row r="8" s="163" customFormat="1" ht="24.95" customHeight="1" spans="1:4">
      <c r="A8" s="224" t="s">
        <v>124</v>
      </c>
      <c r="B8" s="299">
        <v>369</v>
      </c>
      <c r="C8" s="179">
        <v>369</v>
      </c>
      <c r="D8" s="298">
        <f t="shared" si="0"/>
        <v>1</v>
      </c>
    </row>
    <row r="9" s="163" customFormat="1" ht="24.95" customHeight="1" spans="1:4">
      <c r="A9" s="224" t="s">
        <v>125</v>
      </c>
      <c r="B9" s="299"/>
      <c r="C9" s="179"/>
      <c r="D9" s="298"/>
    </row>
    <row r="10" s="163" customFormat="1" ht="24.95" customHeight="1" spans="1:4">
      <c r="A10" s="224" t="s">
        <v>126</v>
      </c>
      <c r="B10" s="299">
        <v>1719</v>
      </c>
      <c r="C10" s="179">
        <v>2073</v>
      </c>
      <c r="D10" s="298">
        <f t="shared" si="0"/>
        <v>1.20593368237347</v>
      </c>
    </row>
    <row r="11" s="163" customFormat="1" ht="24.95" customHeight="1" spans="1:4">
      <c r="A11" s="224" t="s">
        <v>127</v>
      </c>
      <c r="B11" s="299">
        <v>51987</v>
      </c>
      <c r="C11" s="179">
        <v>52139</v>
      </c>
      <c r="D11" s="298">
        <f t="shared" si="0"/>
        <v>1.00292380787505</v>
      </c>
    </row>
    <row r="12" s="163" customFormat="1" ht="24.95" customHeight="1" spans="1:4">
      <c r="A12" s="224" t="s">
        <v>128</v>
      </c>
      <c r="B12" s="299">
        <v>55969</v>
      </c>
      <c r="C12" s="179">
        <v>36500</v>
      </c>
      <c r="D12" s="298">
        <f t="shared" si="0"/>
        <v>0.652146724079401</v>
      </c>
    </row>
    <row r="13" s="163" customFormat="1" ht="24.95" customHeight="1" spans="1:4">
      <c r="A13" s="224" t="s">
        <v>129</v>
      </c>
      <c r="B13" s="299">
        <v>17577</v>
      </c>
      <c r="C13" s="179">
        <v>16075.13</v>
      </c>
      <c r="D13" s="298">
        <f t="shared" si="0"/>
        <v>0.914554815952665</v>
      </c>
    </row>
    <row r="14" s="163" customFormat="1" ht="24.95" customHeight="1" spans="1:4">
      <c r="A14" s="224" t="s">
        <v>130</v>
      </c>
      <c r="B14" s="299">
        <v>2188</v>
      </c>
      <c r="C14" s="179">
        <v>223</v>
      </c>
      <c r="D14" s="298">
        <f t="shared" si="0"/>
        <v>0.101919561243144</v>
      </c>
    </row>
    <row r="15" s="163" customFormat="1" ht="24.95" customHeight="1" spans="1:4">
      <c r="A15" s="224" t="s">
        <v>131</v>
      </c>
      <c r="B15" s="299">
        <v>3883</v>
      </c>
      <c r="C15" s="179">
        <v>3968</v>
      </c>
      <c r="D15" s="298">
        <f t="shared" si="0"/>
        <v>1.0218902910121</v>
      </c>
    </row>
    <row r="16" s="163" customFormat="1" ht="24.95" customHeight="1" spans="1:4">
      <c r="A16" s="224" t="s">
        <v>132</v>
      </c>
      <c r="B16" s="299">
        <v>15647</v>
      </c>
      <c r="C16" s="179">
        <v>16348</v>
      </c>
      <c r="D16" s="298">
        <f t="shared" si="0"/>
        <v>1.04480092030421</v>
      </c>
    </row>
    <row r="17" s="163" customFormat="1" ht="24.95" customHeight="1" spans="1:4">
      <c r="A17" s="224" t="s">
        <v>133</v>
      </c>
      <c r="B17" s="299">
        <v>16283</v>
      </c>
      <c r="C17" s="179">
        <v>18510</v>
      </c>
      <c r="D17" s="298">
        <f t="shared" si="0"/>
        <v>1.13676840876988</v>
      </c>
    </row>
    <row r="18" s="163" customFormat="1" ht="24.95" customHeight="1" spans="1:4">
      <c r="A18" s="224" t="s">
        <v>134</v>
      </c>
      <c r="B18" s="299"/>
      <c r="C18" s="179">
        <v>25</v>
      </c>
      <c r="D18" s="298"/>
    </row>
    <row r="19" s="163" customFormat="1" ht="24.95" customHeight="1" spans="1:4">
      <c r="A19" s="224" t="s">
        <v>135</v>
      </c>
      <c r="B19" s="299">
        <v>2329</v>
      </c>
      <c r="C19" s="179">
        <v>2505</v>
      </c>
      <c r="D19" s="298">
        <f t="shared" si="0"/>
        <v>1.07556891369687</v>
      </c>
    </row>
    <row r="20" s="163" customFormat="1" ht="24.95" customHeight="1" spans="1:4">
      <c r="A20" s="224" t="s">
        <v>136</v>
      </c>
      <c r="B20" s="299">
        <v>30547</v>
      </c>
      <c r="C20" s="179">
        <v>27840.12</v>
      </c>
      <c r="D20" s="298">
        <f t="shared" si="0"/>
        <v>0.911386388188693</v>
      </c>
    </row>
    <row r="21" s="163" customFormat="1" ht="24.95" customHeight="1" spans="1:4">
      <c r="A21" s="224" t="s">
        <v>137</v>
      </c>
      <c r="B21" s="299">
        <v>6</v>
      </c>
      <c r="C21" s="179"/>
      <c r="D21" s="298">
        <f t="shared" si="0"/>
        <v>0</v>
      </c>
    </row>
    <row r="22" s="163" customFormat="1" ht="24.95" customHeight="1" spans="1:4">
      <c r="A22" s="224" t="s">
        <v>138</v>
      </c>
      <c r="B22" s="299">
        <v>506</v>
      </c>
      <c r="C22" s="179">
        <v>1051.92</v>
      </c>
      <c r="D22" s="298">
        <f t="shared" si="0"/>
        <v>2.07889328063241</v>
      </c>
    </row>
    <row r="23" s="163" customFormat="1" ht="24.95" customHeight="1" spans="1:4">
      <c r="A23" s="224" t="s">
        <v>139</v>
      </c>
      <c r="B23" s="299">
        <v>30860</v>
      </c>
      <c r="C23" s="179">
        <v>29189.9</v>
      </c>
      <c r="D23" s="298">
        <f t="shared" si="0"/>
        <v>0.945881399870382</v>
      </c>
    </row>
    <row r="24" s="163" customFormat="1" ht="24.95" customHeight="1" spans="1:4">
      <c r="A24" s="224" t="s">
        <v>140</v>
      </c>
      <c r="B24" s="299">
        <v>46089</v>
      </c>
      <c r="C24" s="179">
        <v>12772</v>
      </c>
      <c r="D24" s="298">
        <f t="shared" si="0"/>
        <v>0.277116014667274</v>
      </c>
    </row>
    <row r="25" s="163" customFormat="1" ht="24.95" customHeight="1" spans="1:4">
      <c r="A25" s="224" t="s">
        <v>141</v>
      </c>
      <c r="B25" s="299">
        <v>4680</v>
      </c>
      <c r="C25" s="179">
        <v>2321</v>
      </c>
      <c r="D25" s="298">
        <f t="shared" si="0"/>
        <v>0.495940170940171</v>
      </c>
    </row>
    <row r="26" s="163" customFormat="1" ht="24.95" customHeight="1" spans="1:4">
      <c r="A26" s="224" t="s">
        <v>142</v>
      </c>
      <c r="B26" s="299">
        <v>33136</v>
      </c>
      <c r="C26" s="179">
        <v>35206</v>
      </c>
      <c r="D26" s="298">
        <f t="shared" si="0"/>
        <v>1.06246982134235</v>
      </c>
    </row>
    <row r="27" s="163" customFormat="1" ht="24.95" customHeight="1" spans="1:4">
      <c r="A27" s="224" t="s">
        <v>143</v>
      </c>
      <c r="B27" s="299">
        <v>7429</v>
      </c>
      <c r="C27" s="179">
        <v>1171</v>
      </c>
      <c r="D27" s="298">
        <f t="shared" si="0"/>
        <v>0.157625521604523</v>
      </c>
    </row>
    <row r="28" s="163" customFormat="1" ht="24.95" customHeight="1" spans="1:4">
      <c r="A28" s="224" t="s">
        <v>144</v>
      </c>
      <c r="B28" s="299">
        <v>2206</v>
      </c>
      <c r="C28" s="179">
        <v>727.98</v>
      </c>
      <c r="D28" s="298">
        <f t="shared" si="0"/>
        <v>0.33</v>
      </c>
    </row>
    <row r="29" s="163" customFormat="1" ht="24.95" customHeight="1" spans="1:4">
      <c r="A29" s="181" t="s">
        <v>145</v>
      </c>
      <c r="B29" s="297">
        <f>SUM(B30:B46)</f>
        <v>93546</v>
      </c>
      <c r="C29" s="297">
        <f>SUM(C30:C46)</f>
        <v>52940.82</v>
      </c>
      <c r="D29" s="298">
        <f t="shared" si="0"/>
        <v>0.565933551407863</v>
      </c>
    </row>
    <row r="30" s="163" customFormat="1" ht="24.95" customHeight="1" spans="1:4">
      <c r="A30" s="300" t="s">
        <v>146</v>
      </c>
      <c r="B30" s="297">
        <v>43</v>
      </c>
      <c r="C30" s="179"/>
      <c r="D30" s="298">
        <f t="shared" si="0"/>
        <v>0</v>
      </c>
    </row>
    <row r="31" s="163" customFormat="1" ht="24.95" customHeight="1" spans="1:4">
      <c r="A31" s="300" t="s">
        <v>147</v>
      </c>
      <c r="B31" s="297">
        <v>3737</v>
      </c>
      <c r="C31" s="179"/>
      <c r="D31" s="298">
        <f t="shared" si="0"/>
        <v>0</v>
      </c>
    </row>
    <row r="32" s="163" customFormat="1" ht="24.95" customHeight="1" spans="1:4">
      <c r="A32" s="300" t="s">
        <v>148</v>
      </c>
      <c r="B32" s="297">
        <v>394</v>
      </c>
      <c r="C32" s="179">
        <v>1358</v>
      </c>
      <c r="D32" s="298">
        <f t="shared" si="0"/>
        <v>3.44670050761421</v>
      </c>
    </row>
    <row r="33" s="163" customFormat="1" ht="24.95" customHeight="1" spans="1:4">
      <c r="A33" s="229" t="s">
        <v>149</v>
      </c>
      <c r="B33" s="301">
        <v>2294</v>
      </c>
      <c r="C33" s="179">
        <v>140</v>
      </c>
      <c r="D33" s="298">
        <f t="shared" si="0"/>
        <v>0.0610287707061901</v>
      </c>
    </row>
    <row r="34" s="163" customFormat="1" ht="24.95" customHeight="1" spans="1:4">
      <c r="A34" s="229" t="s">
        <v>150</v>
      </c>
      <c r="B34" s="301">
        <v>267</v>
      </c>
      <c r="C34" s="179">
        <v>1100</v>
      </c>
      <c r="D34" s="298">
        <f t="shared" si="0"/>
        <v>4.11985018726592</v>
      </c>
    </row>
    <row r="35" s="163" customFormat="1" ht="24.95" customHeight="1" spans="1:4">
      <c r="A35" s="229" t="s">
        <v>151</v>
      </c>
      <c r="B35" s="301">
        <v>6787</v>
      </c>
      <c r="C35" s="179">
        <v>869</v>
      </c>
      <c r="D35" s="298">
        <f t="shared" si="0"/>
        <v>0.128038897893031</v>
      </c>
    </row>
    <row r="36" ht="21.75" customHeight="1" spans="1:4">
      <c r="A36" s="229" t="s">
        <v>152</v>
      </c>
      <c r="B36" s="301">
        <v>3951</v>
      </c>
      <c r="C36" s="302">
        <v>8328.3</v>
      </c>
      <c r="D36" s="298">
        <f t="shared" si="0"/>
        <v>2.1078967350038</v>
      </c>
    </row>
    <row r="37" ht="21.75" customHeight="1" spans="1:4">
      <c r="A37" s="229" t="s">
        <v>153</v>
      </c>
      <c r="B37" s="301">
        <v>19</v>
      </c>
      <c r="C37" s="302">
        <v>15</v>
      </c>
      <c r="D37" s="298">
        <f t="shared" si="0"/>
        <v>0.789473684210526</v>
      </c>
    </row>
    <row r="38" ht="21.75" customHeight="1" spans="1:4">
      <c r="A38" s="229" t="s">
        <v>154</v>
      </c>
      <c r="B38" s="301">
        <v>40095</v>
      </c>
      <c r="C38" s="302">
        <v>20504</v>
      </c>
      <c r="D38" s="298">
        <f t="shared" si="0"/>
        <v>0.511385459533608</v>
      </c>
    </row>
    <row r="39" ht="21.75" customHeight="1" spans="1:4">
      <c r="A39" s="229" t="s">
        <v>155</v>
      </c>
      <c r="B39" s="301">
        <v>19975</v>
      </c>
      <c r="C39" s="302">
        <v>10225.22</v>
      </c>
      <c r="D39" s="298">
        <f t="shared" si="0"/>
        <v>0.511900876095119</v>
      </c>
    </row>
    <row r="40" ht="21.75" customHeight="1" spans="1:4">
      <c r="A40" s="229" t="s">
        <v>156</v>
      </c>
      <c r="B40" s="301">
        <v>494</v>
      </c>
      <c r="C40" s="302">
        <v>615.4</v>
      </c>
      <c r="D40" s="298">
        <f t="shared" si="0"/>
        <v>1.24574898785425</v>
      </c>
    </row>
    <row r="41" ht="21.75" customHeight="1" spans="1:4">
      <c r="A41" s="229" t="s">
        <v>157</v>
      </c>
      <c r="B41" s="301">
        <v>1798</v>
      </c>
      <c r="C41" s="302">
        <v>1159.9</v>
      </c>
      <c r="D41" s="298">
        <f t="shared" si="0"/>
        <v>0.645105672969967</v>
      </c>
    </row>
    <row r="42" ht="21.75" customHeight="1" spans="1:4">
      <c r="A42" s="229" t="s">
        <v>158</v>
      </c>
      <c r="B42" s="301">
        <v>314</v>
      </c>
      <c r="C42" s="302"/>
      <c r="D42" s="298">
        <f t="shared" si="0"/>
        <v>0</v>
      </c>
    </row>
    <row r="43" ht="21.75" customHeight="1" spans="1:4">
      <c r="A43" s="229" t="s">
        <v>159</v>
      </c>
      <c r="B43" s="301">
        <v>515</v>
      </c>
      <c r="C43" s="302">
        <v>172</v>
      </c>
      <c r="D43" s="298">
        <f t="shared" si="0"/>
        <v>0.333980582524272</v>
      </c>
    </row>
    <row r="44" ht="21.75" customHeight="1" spans="1:4">
      <c r="A44" s="229" t="s">
        <v>160</v>
      </c>
      <c r="B44" s="301">
        <v>6793</v>
      </c>
      <c r="C44" s="302">
        <v>7306</v>
      </c>
      <c r="D44" s="298">
        <f t="shared" si="0"/>
        <v>1.07551891653172</v>
      </c>
    </row>
    <row r="45" ht="21.75" customHeight="1" spans="1:4">
      <c r="A45" s="229" t="s">
        <v>161</v>
      </c>
      <c r="B45" s="301">
        <v>6020</v>
      </c>
      <c r="C45" s="302">
        <v>1148</v>
      </c>
      <c r="D45" s="298">
        <f t="shared" si="0"/>
        <v>0.190697674418605</v>
      </c>
    </row>
    <row r="46" ht="21.75" customHeight="1" spans="1:4">
      <c r="A46" s="303" t="s">
        <v>162</v>
      </c>
      <c r="B46" s="304">
        <v>50</v>
      </c>
      <c r="C46" s="302"/>
      <c r="D46" s="298">
        <f t="shared" si="0"/>
        <v>0</v>
      </c>
    </row>
    <row r="47" ht="23.25" customHeight="1" spans="1:4">
      <c r="A47" s="305" t="s">
        <v>163</v>
      </c>
      <c r="B47" s="304">
        <f>B29+B5</f>
        <v>420324</v>
      </c>
      <c r="C47" s="304">
        <f>C29+C5</f>
        <v>315323.87</v>
      </c>
      <c r="D47" s="298">
        <f t="shared" si="0"/>
        <v>0.75019239919681</v>
      </c>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fitToHeight="2"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29"/>
  <sheetViews>
    <sheetView showZeros="0" workbookViewId="0">
      <selection activeCell="D45" sqref="D45"/>
    </sheetView>
  </sheetViews>
  <sheetFormatPr defaultColWidth="6.75" defaultRowHeight="11.25"/>
  <cols>
    <col min="1" max="1" width="40.625" style="79" customWidth="1"/>
    <col min="2" max="3" width="14.875" style="175" customWidth="1"/>
    <col min="4" max="4" width="14.875" style="79" customWidth="1"/>
    <col min="5" max="5" width="5.875" style="79" customWidth="1"/>
    <col min="6" max="16384" width="6.75" style="79"/>
  </cols>
  <sheetData>
    <row r="1" ht="19.5" customHeight="1" spans="1:1">
      <c r="A1" s="4" t="s">
        <v>164</v>
      </c>
    </row>
    <row r="2" s="160" customFormat="1" ht="33" customHeight="1" spans="1:248">
      <c r="A2" s="164" t="s">
        <v>165</v>
      </c>
      <c r="B2" s="164"/>
      <c r="C2" s="164"/>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row>
    <row r="3" s="161" customFormat="1" ht="19.5" customHeight="1" spans="1:248">
      <c r="A3" s="165"/>
      <c r="B3" s="176"/>
      <c r="C3" s="176"/>
      <c r="D3" s="166" t="s">
        <v>55</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row>
    <row r="4" s="162" customFormat="1" ht="50.1" customHeight="1" spans="1:248">
      <c r="A4" s="167" t="s">
        <v>56</v>
      </c>
      <c r="B4" s="218" t="s">
        <v>119</v>
      </c>
      <c r="C4" s="218" t="s">
        <v>120</v>
      </c>
      <c r="D4" s="167" t="s">
        <v>59</v>
      </c>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74"/>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row>
    <row r="5" s="163" customFormat="1" ht="24.95" customHeight="1" spans="1:4">
      <c r="A5" s="171" t="s">
        <v>166</v>
      </c>
      <c r="B5" s="179">
        <f>SUM(B6:B7)</f>
        <v>54795</v>
      </c>
      <c r="C5" s="179">
        <v>57773.4784970001</v>
      </c>
      <c r="D5" s="180">
        <f>C5/B5</f>
        <v>1.05435675694863</v>
      </c>
    </row>
    <row r="6" s="163" customFormat="1" ht="24.95" customHeight="1" spans="1:4">
      <c r="A6" s="288" t="s">
        <v>167</v>
      </c>
      <c r="B6" s="179">
        <v>54049</v>
      </c>
      <c r="C6" s="289">
        <f>57773.4784970001-673</f>
        <v>57100.4784970001</v>
      </c>
      <c r="D6" s="180">
        <f t="shared" ref="D6:D29" si="0">C6/B6</f>
        <v>1.056457630983</v>
      </c>
    </row>
    <row r="7" s="163" customFormat="1" ht="24.95" customHeight="1" spans="1:4">
      <c r="A7" s="288" t="s">
        <v>168</v>
      </c>
      <c r="B7" s="179">
        <v>746</v>
      </c>
      <c r="C7" s="290">
        <v>673</v>
      </c>
      <c r="D7" s="180">
        <f t="shared" si="0"/>
        <v>0.902144772117963</v>
      </c>
    </row>
    <row r="8" s="163" customFormat="1" ht="24.95" customHeight="1" spans="1:4">
      <c r="A8" s="171"/>
      <c r="B8" s="179"/>
      <c r="C8" s="179"/>
      <c r="D8" s="180"/>
    </row>
    <row r="9" s="163" customFormat="1" ht="24.95" customHeight="1" spans="1:4">
      <c r="A9" s="171"/>
      <c r="B9" s="179"/>
      <c r="C9" s="179"/>
      <c r="D9" s="180"/>
    </row>
    <row r="10" s="163" customFormat="1" ht="24.95" customHeight="1" spans="1:4">
      <c r="A10" s="171" t="s">
        <v>169</v>
      </c>
      <c r="B10" s="179">
        <f>SUM(B11:B28)</f>
        <v>72813</v>
      </c>
      <c r="C10" s="179">
        <f>SUM(C11:C28)</f>
        <v>50818.8461868</v>
      </c>
      <c r="D10" s="180">
        <f t="shared" si="0"/>
        <v>0.697936442486918</v>
      </c>
    </row>
    <row r="11" s="163" customFormat="1" ht="24.95" customHeight="1" spans="1:4">
      <c r="A11" s="291" t="s">
        <v>170</v>
      </c>
      <c r="B11" s="292">
        <v>2955</v>
      </c>
      <c r="C11" s="179">
        <v>2220.172254</v>
      </c>
      <c r="D11" s="180">
        <f t="shared" si="0"/>
        <v>0.751327327918782</v>
      </c>
    </row>
    <row r="12" s="163" customFormat="1" ht="24.95" customHeight="1" spans="1:4">
      <c r="A12" s="291" t="s">
        <v>171</v>
      </c>
      <c r="B12" s="230"/>
      <c r="C12" s="179">
        <v>109</v>
      </c>
      <c r="D12" s="180"/>
    </row>
    <row r="13" s="163" customFormat="1" ht="24.95" customHeight="1" spans="1:4">
      <c r="A13" s="291" t="s">
        <v>172</v>
      </c>
      <c r="B13" s="292">
        <v>73</v>
      </c>
      <c r="C13" s="179">
        <v>111.9059</v>
      </c>
      <c r="D13" s="180">
        <f t="shared" si="0"/>
        <v>1.53295753424658</v>
      </c>
    </row>
    <row r="14" s="163" customFormat="1" ht="24.95" customHeight="1" spans="1:4">
      <c r="A14" s="293" t="s">
        <v>173</v>
      </c>
      <c r="B14" s="292">
        <v>91</v>
      </c>
      <c r="C14" s="179"/>
      <c r="D14" s="180">
        <f t="shared" si="0"/>
        <v>0</v>
      </c>
    </row>
    <row r="15" s="163" customFormat="1" ht="24.95" customHeight="1" spans="1:4">
      <c r="A15" s="291" t="s">
        <v>174</v>
      </c>
      <c r="B15" s="230"/>
      <c r="C15" s="179">
        <v>30</v>
      </c>
      <c r="D15" s="180"/>
    </row>
    <row r="16" s="163" customFormat="1" ht="24.95" customHeight="1" spans="1:4">
      <c r="A16" s="291" t="s">
        <v>175</v>
      </c>
      <c r="B16" s="292">
        <v>289</v>
      </c>
      <c r="C16" s="179">
        <v>1394.616211</v>
      </c>
      <c r="D16" s="180">
        <f t="shared" si="0"/>
        <v>4.82566162975779</v>
      </c>
    </row>
    <row r="17" s="163" customFormat="1" ht="24.95" customHeight="1" spans="1:4">
      <c r="A17" s="291" t="s">
        <v>176</v>
      </c>
      <c r="B17" s="292">
        <v>632</v>
      </c>
      <c r="C17" s="179">
        <v>2545.525794</v>
      </c>
      <c r="D17" s="180">
        <f t="shared" si="0"/>
        <v>4.02773068670886</v>
      </c>
    </row>
    <row r="18" s="163" customFormat="1" ht="24.95" customHeight="1" spans="1:4">
      <c r="A18" s="291" t="s">
        <v>177</v>
      </c>
      <c r="B18" s="292">
        <v>315</v>
      </c>
      <c r="C18" s="179">
        <v>210.36</v>
      </c>
      <c r="D18" s="180">
        <f t="shared" si="0"/>
        <v>0.667809523809524</v>
      </c>
    </row>
    <row r="19" s="163" customFormat="1" ht="24.95" customHeight="1" spans="1:4">
      <c r="A19" s="291" t="s">
        <v>178</v>
      </c>
      <c r="B19" s="292">
        <v>8307</v>
      </c>
      <c r="C19" s="179">
        <v>3393.56073</v>
      </c>
      <c r="D19" s="180">
        <f t="shared" si="0"/>
        <v>0.408518205128205</v>
      </c>
    </row>
    <row r="20" s="163" customFormat="1" ht="24.95" customHeight="1" spans="1:4">
      <c r="A20" s="291" t="s">
        <v>179</v>
      </c>
      <c r="B20" s="292">
        <v>1779</v>
      </c>
      <c r="C20" s="179">
        <v>613.452548</v>
      </c>
      <c r="D20" s="180">
        <f t="shared" si="0"/>
        <v>0.344829987633502</v>
      </c>
    </row>
    <row r="21" s="163" customFormat="1" ht="24.95" customHeight="1" spans="1:4">
      <c r="A21" s="291" t="s">
        <v>180</v>
      </c>
      <c r="B21" s="292">
        <v>40930</v>
      </c>
      <c r="C21" s="179">
        <v>28973.354403</v>
      </c>
      <c r="D21" s="180">
        <f t="shared" si="0"/>
        <v>0.707875748912778</v>
      </c>
    </row>
    <row r="22" s="163" customFormat="1" ht="24.95" customHeight="1" spans="1:4">
      <c r="A22" s="291" t="s">
        <v>181</v>
      </c>
      <c r="B22" s="292">
        <v>11687</v>
      </c>
      <c r="C22" s="179">
        <v>7387.2429558</v>
      </c>
      <c r="D22" s="180">
        <f t="shared" si="0"/>
        <v>0.632090609720202</v>
      </c>
    </row>
    <row r="23" s="163" customFormat="1" ht="24.95" customHeight="1" spans="1:4">
      <c r="A23" s="293" t="s">
        <v>182</v>
      </c>
      <c r="B23" s="292">
        <v>20</v>
      </c>
      <c r="C23" s="179"/>
      <c r="D23" s="180">
        <f t="shared" si="0"/>
        <v>0</v>
      </c>
    </row>
    <row r="24" s="163" customFormat="1" ht="24.95" customHeight="1" spans="1:4">
      <c r="A24" s="291" t="s">
        <v>183</v>
      </c>
      <c r="B24" s="292">
        <v>20</v>
      </c>
      <c r="C24" s="179">
        <v>50</v>
      </c>
      <c r="D24" s="180">
        <f t="shared" si="0"/>
        <v>2.5</v>
      </c>
    </row>
    <row r="25" s="163" customFormat="1" ht="24.95" customHeight="1" spans="1:4">
      <c r="A25" s="291" t="s">
        <v>184</v>
      </c>
      <c r="B25" s="292">
        <v>154</v>
      </c>
      <c r="C25" s="179">
        <v>81.6</v>
      </c>
      <c r="D25" s="180">
        <f t="shared" si="0"/>
        <v>0.52987012987013</v>
      </c>
    </row>
    <row r="26" s="163" customFormat="1" ht="24.95" customHeight="1" spans="1:4">
      <c r="A26" s="293" t="s">
        <v>185</v>
      </c>
      <c r="B26" s="292">
        <v>125</v>
      </c>
      <c r="C26" s="179"/>
      <c r="D26" s="180">
        <f t="shared" si="0"/>
        <v>0</v>
      </c>
    </row>
    <row r="27" s="163" customFormat="1" ht="24.95" customHeight="1" spans="1:4">
      <c r="A27" s="291" t="s">
        <v>186</v>
      </c>
      <c r="B27" s="292">
        <v>5427</v>
      </c>
      <c r="C27" s="179">
        <v>3675.595391</v>
      </c>
      <c r="D27" s="180">
        <f t="shared" si="0"/>
        <v>0.677279416067809</v>
      </c>
    </row>
    <row r="28" s="163" customFormat="1" ht="24.95" customHeight="1" spans="1:4">
      <c r="A28" s="291" t="s">
        <v>187</v>
      </c>
      <c r="B28" s="292">
        <v>9</v>
      </c>
      <c r="C28" s="179">
        <v>22.46</v>
      </c>
      <c r="D28" s="180">
        <f t="shared" si="0"/>
        <v>2.49555555555556</v>
      </c>
    </row>
    <row r="29" s="163" customFormat="1" ht="24.95" customHeight="1" spans="1:4">
      <c r="A29" s="172" t="s">
        <v>188</v>
      </c>
      <c r="B29" s="179">
        <f>B10+B5</f>
        <v>127608</v>
      </c>
      <c r="C29" s="179">
        <f>C10+C5</f>
        <v>108592.3246838</v>
      </c>
      <c r="D29" s="180">
        <f t="shared" si="0"/>
        <v>0.850983674094101</v>
      </c>
    </row>
  </sheetData>
  <sheetProtection formatCells="0" formatColumns="0" formatRows="0"/>
  <mergeCells count="1">
    <mergeCell ref="A2:C2"/>
  </mergeCells>
  <printOptions horizontalCentered="1"/>
  <pageMargins left="0.708661417322835" right="0.708661417322835" top="0.551181102362205" bottom="0.551181102362205" header="0.118110236220472" footer="0.31496062992126"/>
  <pageSetup paperSize="9" fitToHeight="2"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showGridLines="0" showZeros="0" workbookViewId="0">
      <selection activeCell="C6" sqref="C6"/>
    </sheetView>
  </sheetViews>
  <sheetFormatPr defaultColWidth="9.125" defaultRowHeight="14.25" outlineLevelCol="3"/>
  <cols>
    <col min="1" max="1" width="35.625" style="187" customWidth="1"/>
    <col min="2" max="3" width="15.625" style="188" customWidth="1"/>
    <col min="4" max="4" width="15.625" style="187"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2" customFormat="1" ht="19.5" customHeight="1" spans="1:3">
      <c r="A1" s="4" t="s">
        <v>189</v>
      </c>
      <c r="B1" s="190"/>
      <c r="C1" s="190"/>
    </row>
    <row r="2" s="183" customFormat="1" ht="20.25" spans="1:4">
      <c r="A2" s="106" t="s">
        <v>190</v>
      </c>
      <c r="B2" s="106"/>
      <c r="C2" s="106"/>
      <c r="D2" s="106"/>
    </row>
    <row r="3" s="184" customFormat="1" ht="19.5" customHeight="1" spans="1:4">
      <c r="A3" s="191"/>
      <c r="B3" s="192"/>
      <c r="C3" s="192"/>
      <c r="D3" s="194" t="s">
        <v>55</v>
      </c>
    </row>
    <row r="4" s="184" customFormat="1" ht="50.1" customHeight="1" spans="1:4">
      <c r="A4" s="195" t="s">
        <v>56</v>
      </c>
      <c r="B4" s="178" t="s">
        <v>57</v>
      </c>
      <c r="C4" s="144" t="s">
        <v>58</v>
      </c>
      <c r="D4" s="92" t="s">
        <v>59</v>
      </c>
    </row>
    <row r="5" s="185" customFormat="1" ht="24.95" customHeight="1" spans="1:4">
      <c r="A5" s="196" t="s">
        <v>60</v>
      </c>
      <c r="B5" s="197">
        <f>SUM(B6:B19)</f>
        <v>92053</v>
      </c>
      <c r="C5" s="197">
        <f>SUM(C6:C19)</f>
        <v>162255</v>
      </c>
      <c r="D5" s="198">
        <f>C5/B5</f>
        <v>1.76262587856995</v>
      </c>
    </row>
    <row r="6" s="185" customFormat="1" ht="24.95" customHeight="1" spans="1:4">
      <c r="A6" s="168" t="s">
        <v>191</v>
      </c>
      <c r="B6" s="285"/>
      <c r="C6" s="199"/>
      <c r="D6" s="198"/>
    </row>
    <row r="7" s="185" customFormat="1" ht="24.95" customHeight="1" spans="1:4">
      <c r="A7" s="168" t="s">
        <v>192</v>
      </c>
      <c r="B7" s="285"/>
      <c r="C7" s="199"/>
      <c r="D7" s="198"/>
    </row>
    <row r="8" s="185" customFormat="1" ht="24.95" customHeight="1" spans="1:4">
      <c r="A8" s="168" t="s">
        <v>193</v>
      </c>
      <c r="B8" s="285"/>
      <c r="C8" s="199"/>
      <c r="D8" s="198"/>
    </row>
    <row r="9" s="185" customFormat="1" ht="24.95" customHeight="1" spans="1:4">
      <c r="A9" s="168" t="s">
        <v>194</v>
      </c>
      <c r="B9" s="285"/>
      <c r="C9" s="199"/>
      <c r="D9" s="198"/>
    </row>
    <row r="10" s="185" customFormat="1" ht="24.95" customHeight="1" spans="1:4">
      <c r="A10" s="168" t="s">
        <v>195</v>
      </c>
      <c r="B10" s="287">
        <v>4735</v>
      </c>
      <c r="C10" s="199">
        <v>7999</v>
      </c>
      <c r="D10" s="198">
        <f t="shared" ref="D10:D18" si="0">C10/B10</f>
        <v>1.68933474128828</v>
      </c>
    </row>
    <row r="11" s="185" customFormat="1" ht="24.95" customHeight="1" spans="1:4">
      <c r="A11" s="168" t="s">
        <v>196</v>
      </c>
      <c r="B11" s="287">
        <v>267</v>
      </c>
      <c r="C11" s="199">
        <v>769</v>
      </c>
      <c r="D11" s="198">
        <f t="shared" si="0"/>
        <v>2.88014981273408</v>
      </c>
    </row>
    <row r="12" s="186" customFormat="1" ht="24.95" customHeight="1" spans="1:4">
      <c r="A12" s="168" t="s">
        <v>197</v>
      </c>
      <c r="B12" s="287">
        <v>73623</v>
      </c>
      <c r="C12" s="199">
        <f>126650+5000</f>
        <v>131650</v>
      </c>
      <c r="D12" s="198">
        <f t="shared" si="0"/>
        <v>1.7881640248292</v>
      </c>
    </row>
    <row r="13" s="187" customFormat="1" ht="24.95" customHeight="1" spans="1:4">
      <c r="A13" s="168" t="s">
        <v>198</v>
      </c>
      <c r="B13" s="287"/>
      <c r="C13" s="199"/>
      <c r="D13" s="198"/>
    </row>
    <row r="14" ht="24.95" customHeight="1" spans="1:4">
      <c r="A14" s="168" t="s">
        <v>199</v>
      </c>
      <c r="B14" s="287"/>
      <c r="C14" s="199"/>
      <c r="D14" s="198"/>
    </row>
    <row r="15" ht="24.95" customHeight="1" spans="1:4">
      <c r="A15" s="168" t="s">
        <v>200</v>
      </c>
      <c r="B15" s="287"/>
      <c r="C15" s="199"/>
      <c r="D15" s="198"/>
    </row>
    <row r="16" ht="24.95" customHeight="1" spans="1:4">
      <c r="A16" s="168" t="s">
        <v>201</v>
      </c>
      <c r="B16" s="287">
        <v>1123</v>
      </c>
      <c r="C16" s="199">
        <v>1126</v>
      </c>
      <c r="D16" s="198">
        <f t="shared" si="0"/>
        <v>1.0026714158504</v>
      </c>
    </row>
    <row r="17" ht="35.25" customHeight="1" spans="1:4">
      <c r="A17" s="168" t="s">
        <v>202</v>
      </c>
      <c r="B17" s="287"/>
      <c r="C17" s="199"/>
      <c r="D17" s="198"/>
    </row>
    <row r="18" ht="24.95" customHeight="1" spans="1:4">
      <c r="A18" s="168" t="s">
        <v>203</v>
      </c>
      <c r="B18" s="285">
        <v>12305</v>
      </c>
      <c r="C18" s="199">
        <v>18000</v>
      </c>
      <c r="D18" s="198">
        <f t="shared" si="0"/>
        <v>1.46281999187322</v>
      </c>
    </row>
    <row r="19" ht="24.95" customHeight="1" spans="1:4">
      <c r="A19" s="168" t="s">
        <v>204</v>
      </c>
      <c r="B19" s="197"/>
      <c r="C19" s="197">
        <v>2711</v>
      </c>
      <c r="D19" s="198"/>
    </row>
  </sheetData>
  <mergeCells count="1">
    <mergeCell ref="A2:D2"/>
  </mergeCells>
  <printOptions horizontalCentered="1"/>
  <pageMargins left="0.708333333333333" right="0.708333333333333" top="0.747916666666667" bottom="0.747916666666667" header="0.314583333333333" footer="0.314583333333333"/>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封面</vt:lpstr>
      <vt:lpstr>目录</vt:lpstr>
      <vt:lpstr>1-2021全县公共收入</vt:lpstr>
      <vt:lpstr>2-2021全县公共支出</vt:lpstr>
      <vt:lpstr>3-2021县级级公共收入</vt:lpstr>
      <vt:lpstr>4-2021县级公共支出</vt:lpstr>
      <vt:lpstr>5-2021公共转移支付收入</vt:lpstr>
      <vt:lpstr>6-2021公共转移支付支出</vt:lpstr>
      <vt:lpstr>7-2021全县基金收入</vt:lpstr>
      <vt:lpstr>8-2021全县基金支出</vt:lpstr>
      <vt:lpstr>9-2021县级基金收入</vt:lpstr>
      <vt:lpstr>10-2021县级基金支出</vt:lpstr>
      <vt:lpstr>11-2021基金转移支付收入</vt:lpstr>
      <vt:lpstr>12-2021基金转移支付支出 </vt:lpstr>
      <vt:lpstr>13-2021全县国资收入</vt:lpstr>
      <vt:lpstr>14-2021全县国资支出</vt:lpstr>
      <vt:lpstr>15-2021县级国资收入</vt:lpstr>
      <vt:lpstr>16-2021县级国资支出</vt:lpstr>
      <vt:lpstr>17-2021社保收入</vt:lpstr>
      <vt:lpstr>18-2021社保支出</vt:lpstr>
      <vt:lpstr>19-2022全县公共收入</vt:lpstr>
      <vt:lpstr>20-2022全县公共支出</vt:lpstr>
      <vt:lpstr>21-2022县级公共收入</vt:lpstr>
      <vt:lpstr>22-2022县级公共支出</vt:lpstr>
      <vt:lpstr>23-2022公共转移支付收入</vt:lpstr>
      <vt:lpstr>24-2022公共转移支付支出</vt:lpstr>
      <vt:lpstr>25-2022全县基金收入</vt:lpstr>
      <vt:lpstr>26-2022全县基金支出</vt:lpstr>
      <vt:lpstr>27-2022县级基金收入 </vt:lpstr>
      <vt:lpstr>28-2022县级基金支出 </vt:lpstr>
      <vt:lpstr>29-2022基金转移支付收入</vt:lpstr>
      <vt:lpstr>30-2022基金转移支付支出 </vt:lpstr>
      <vt:lpstr>31-2022全县国资收入</vt:lpstr>
      <vt:lpstr>32-2022全县国资支出</vt:lpstr>
      <vt:lpstr>33-2022县级国资收入</vt:lpstr>
      <vt:lpstr>34-2022县级国资支出</vt:lpstr>
      <vt:lpstr>35-2022社保收入</vt:lpstr>
      <vt:lpstr>36-2022社保支出</vt:lpstr>
      <vt:lpstr>37-2021债务限额、余额</vt:lpstr>
      <vt:lpstr>38-一般债务余额</vt:lpstr>
      <vt:lpstr>39-专项债务余额</vt:lpstr>
      <vt:lpstr>40-债务还本付息</vt:lpstr>
      <vt:lpstr>41-2022年提前下达</vt:lpstr>
      <vt:lpstr>42-2022新增债券安排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2023-12-19T01:17:45Z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A6F8B7E322444BD1BDC6D1F679ED336B_12</vt:lpwstr>
  </property>
  <property fmtid="{D5CDD505-2E9C-101B-9397-08002B2CF9AE}" pid="3" name="KSOProductBuildVer">
    <vt:lpwstr>2052-12.1.0.15990</vt:lpwstr>
  </property>
</Properties>
</file>